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xl/media/image5.wmf" ContentType="image/x-wmf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ORÇAMENTOS" sheetId="1" state="visible" r:id="rId2"/>
    <sheet name="Planilha Orcamentaria" sheetId="2" state="visible" r:id="rId3"/>
    <sheet name="Modelo Planilha Orcamentaria" sheetId="3" state="hidden" r:id="rId4"/>
    <sheet name="BDI" sheetId="4" state="visible" r:id="rId5"/>
    <sheet name="Conograma" sheetId="5" state="visible" r:id="rId6"/>
    <sheet name="Memoria de Calculo" sheetId="6" state="visible" r:id="rId7"/>
  </sheets>
  <definedNames>
    <definedName function="false" hidden="false" localSheetId="3" name="_xlnm.Print_Area" vbProcedure="false">BDI!$A$1:$I$23</definedName>
    <definedName function="false" hidden="false" localSheetId="4" name="_xlnm.Print_Area" vbProcedure="false">Conograma!$A$1:$K$27</definedName>
    <definedName function="false" hidden="false" localSheetId="4" name="_xlnm.Print_Titles" vbProcedure="false">Conograma!$A:$C</definedName>
    <definedName function="false" hidden="false" localSheetId="2" name="_xlnm.Print_Area" vbProcedure="false">'Modelo Planilha Orcamentaria'!$A$1:$H$50</definedName>
    <definedName function="false" hidden="false" localSheetId="0" name="_xlnm.Print_Area" vbProcedure="false">ORÇAMENTOS!$A$1:$I$29</definedName>
    <definedName function="false" hidden="false" localSheetId="1" name="_xlnm.Print_Area" vbProcedure="false">'Planilha Orcamentaria'!$A$1:$H$34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<sst xmlns="http://schemas.openxmlformats.org/spreadsheetml/2006/main" count="264" uniqueCount="165">
  <si>
    <r>
      <rPr>
        <b val="true"/>
        <sz val="12"/>
        <color rgb="FF000000"/>
        <rFont val="Arial"/>
        <family val="2"/>
        <charset val="1"/>
      </rPr>
      <t xml:space="preserve">PREFEITURA MUNICIPAL DE PAINS
ESTADO DE MINAS GERAIS
</t>
    </r>
  </si>
  <si>
    <t xml:space="preserve"> ORÇAMENTOS</t>
  </si>
  <si>
    <t xml:space="preserve">PREFEITURA: Pains</t>
  </si>
  <si>
    <t xml:space="preserve">FOLHA Nº: </t>
  </si>
  <si>
    <t xml:space="preserve">OBRA: Impermeabilização de Celula do Aterro Sanitário</t>
  </si>
  <si>
    <t xml:space="preserve">DATA: 23/01/2020</t>
  </si>
  <si>
    <t xml:space="preserve">LOCAL:  Rodovia MG 170 Fazenda Caete</t>
  </si>
  <si>
    <t xml:space="preserve">FORMA DE EXECUÇÃO: </t>
  </si>
  <si>
    <t xml:space="preserve">REGIÃO/MÊS DE REFERÊNCIA: </t>
  </si>
  <si>
    <t xml:space="preserve">(    )</t>
  </si>
  <si>
    <t xml:space="preserve">DIRETA</t>
  </si>
  <si>
    <t xml:space="preserve">(  X  )</t>
  </si>
  <si>
    <t xml:space="preserve">INDIRETA</t>
  </si>
  <si>
    <t xml:space="preserve">PRAZO DE EXECUÇÃO: 2 MESES</t>
  </si>
  <si>
    <t xml:space="preserve">LDI</t>
  </si>
  <si>
    <t xml:space="preserve">EMPRESA</t>
  </si>
  <si>
    <t xml:space="preserve">ITEM</t>
  </si>
  <si>
    <t xml:space="preserve">CÓDIGO</t>
  </si>
  <si>
    <t xml:space="preserve">DESCRIÇÃO</t>
  </si>
  <si>
    <t xml:space="preserve">UNIDADE</t>
  </si>
  <si>
    <t xml:space="preserve">NEOPLASTIC</t>
  </si>
  <si>
    <t xml:space="preserve">SOBASE</t>
  </si>
  <si>
    <t xml:space="preserve">ROMA</t>
  </si>
  <si>
    <t xml:space="preserve">INOVAGEO</t>
  </si>
  <si>
    <t xml:space="preserve">Total</t>
  </si>
  <si>
    <t xml:space="preserve">02</t>
  </si>
  <si>
    <t xml:space="preserve">MATERIAL</t>
  </si>
  <si>
    <t xml:space="preserve">02.01</t>
  </si>
  <si>
    <t xml:space="preserve">ORÇAMENTO</t>
  </si>
  <si>
    <t xml:space="preserve">FORNECIMENTO DE GEOMEMBRANA PEAD LISA 2 MM</t>
  </si>
  <si>
    <t xml:space="preserve">M2</t>
  </si>
  <si>
    <t xml:space="preserve">02.02</t>
  </si>
  <si>
    <t xml:space="preserve">FORNECIMENTO DE MANTA GEOTEXTIL 150 G/M2</t>
  </si>
  <si>
    <t xml:space="preserve">03</t>
  </si>
  <si>
    <t xml:space="preserve">MÃO DE OBRA</t>
  </si>
  <si>
    <t xml:space="preserve">03.01</t>
  </si>
  <si>
    <t xml:space="preserve">EXECUÇÃO DE INSTALÇAO DE GEOMENBRANA PEAD LISA 2 MM</t>
  </si>
  <si>
    <t xml:space="preserve">Carimbo e assinatura do engenheiro responsável técnico pela elaboração da planilha</t>
  </si>
  <si>
    <t xml:space="preserve">CREA</t>
  </si>
  <si>
    <t xml:space="preserve">Carimbo e assinatura do representante legal</t>
  </si>
  <si>
    <t xml:space="preserve">PLANILHA ORÇAMENTÁRIA</t>
  </si>
  <si>
    <t xml:space="preserve">QUANTIDADE</t>
  </si>
  <si>
    <t xml:space="preserve">PREÇO UNITÁRIO S/ LDI</t>
  </si>
  <si>
    <t xml:space="preserve">PREÇO UNITÁRIO C/ LDI</t>
  </si>
  <si>
    <t xml:space="preserve">PREÇO TOTAL</t>
  </si>
  <si>
    <t xml:space="preserve">SERVIÇOS PRELIMINARES</t>
  </si>
  <si>
    <t xml:space="preserve">01.01</t>
  </si>
  <si>
    <t xml:space="preserve">74209/001</t>
  </si>
  <si>
    <t xml:space="preserve"> PLACA DE OBRA EM CHAPA DE ACO GALVANIZADO CR</t>
  </si>
  <si>
    <t xml:space="preserve">M2 </t>
  </si>
  <si>
    <t xml:space="preserve">Subtotal 01</t>
  </si>
  <si>
    <t xml:space="preserve">Subtotal 02</t>
  </si>
  <si>
    <t xml:space="preserve">TOTAL GERAL DA OBRA</t>
  </si>
  <si>
    <r>
      <rPr>
        <b val="true"/>
        <sz val="12"/>
        <rFont val="Arial"/>
        <family val="2"/>
        <charset val="1"/>
      </rPr>
      <t xml:space="preserve">PREFEITURA MUNICIPAL DE PAINS
ESTADO DE MINAS GERAIS
</t>
    </r>
  </si>
  <si>
    <t xml:space="preserve">PLANILHA ORÇAMENTÁRIA DE CUSTOS</t>
  </si>
  <si>
    <r>
      <rPr>
        <b val="true"/>
        <sz val="10"/>
        <rFont val="Arial"/>
        <family val="2"/>
        <charset val="1"/>
      </rPr>
      <t xml:space="preserve">PREFEITURA: </t>
    </r>
    <r>
      <rPr>
        <b val="true"/>
        <sz val="10"/>
        <color rgb="FFFF0000"/>
        <rFont val="Arial"/>
        <family val="2"/>
        <charset val="1"/>
      </rPr>
      <t xml:space="preserve">Nome da Prefeitura</t>
    </r>
    <r>
      <rPr>
        <b val="true"/>
        <sz val="10"/>
        <rFont val="Arial"/>
        <family val="2"/>
        <charset val="1"/>
      </rPr>
      <t xml:space="preserve"> </t>
    </r>
  </si>
  <si>
    <r>
      <rPr>
        <b val="true"/>
        <sz val="10"/>
        <rFont val="Arial"/>
        <family val="2"/>
        <charset val="1"/>
      </rPr>
      <t xml:space="preserve">FOLHA Nº: </t>
    </r>
    <r>
      <rPr>
        <b val="true"/>
        <sz val="10"/>
        <color rgb="FFFF0000"/>
        <rFont val="Arial"/>
        <family val="2"/>
        <charset val="1"/>
      </rPr>
      <t xml:space="preserve">01/01</t>
    </r>
  </si>
  <si>
    <r>
      <rPr>
        <b val="true"/>
        <sz val="10"/>
        <rFont val="Arial"/>
        <family val="2"/>
        <charset val="1"/>
      </rPr>
      <t xml:space="preserve">OBRA: </t>
    </r>
    <r>
      <rPr>
        <b val="true"/>
        <sz val="10"/>
        <color rgb="FFFF0000"/>
        <rFont val="Arial"/>
        <family val="2"/>
        <charset val="1"/>
      </rPr>
      <t xml:space="preserve">Pavimentação asfáltica em C.B.U.Q</t>
    </r>
  </si>
  <si>
    <r>
      <rPr>
        <b val="true"/>
        <sz val="10"/>
        <rFont val="Arial"/>
        <family val="2"/>
        <charset val="1"/>
      </rPr>
      <t xml:space="preserve">DATA: </t>
    </r>
    <r>
      <rPr>
        <b val="true"/>
        <sz val="10"/>
        <color rgb="FFFF0000"/>
        <rFont val="Arial"/>
        <family val="2"/>
        <charset val="1"/>
      </rPr>
      <t xml:space="preserve">dd/mm/aa</t>
    </r>
  </si>
  <si>
    <r>
      <rPr>
        <b val="true"/>
        <sz val="10"/>
        <rFont val="Arial"/>
        <family val="2"/>
        <charset val="1"/>
      </rPr>
      <t xml:space="preserve">LOCAL: </t>
    </r>
    <r>
      <rPr>
        <b val="true"/>
        <sz val="10"/>
        <color rgb="FFFF0000"/>
        <rFont val="Arial"/>
        <family val="2"/>
        <charset val="1"/>
      </rPr>
      <t xml:space="preserve">Rua X, Bairro Y</t>
    </r>
  </si>
  <si>
    <r>
      <rPr>
        <b val="true"/>
        <sz val="10"/>
        <rFont val="Arial"/>
        <family val="2"/>
        <charset val="1"/>
      </rPr>
      <t xml:space="preserve">REGIÃO/MÊS DE REFERÊNCIA: </t>
    </r>
    <r>
      <rPr>
        <b val="true"/>
        <sz val="10"/>
        <color rgb="FFFF0000"/>
        <rFont val="Arial"/>
        <family val="2"/>
        <charset val="1"/>
      </rPr>
      <t xml:space="preserve">Região Central - Junho/09</t>
    </r>
  </si>
  <si>
    <r>
      <rPr>
        <b val="true"/>
        <sz val="10"/>
        <rFont val="Arial"/>
        <family val="2"/>
        <charset val="1"/>
      </rPr>
      <t xml:space="preserve">(  </t>
    </r>
    <r>
      <rPr>
        <b val="true"/>
        <sz val="10"/>
        <color rgb="FFFF0000"/>
        <rFont val="Arial"/>
        <family val="2"/>
        <charset val="1"/>
      </rPr>
      <t xml:space="preserve">x </t>
    </r>
    <r>
      <rPr>
        <b val="true"/>
        <sz val="10"/>
        <rFont val="Arial"/>
        <family val="2"/>
        <charset val="1"/>
      </rPr>
      <t xml:space="preserve"> )</t>
    </r>
  </si>
  <si>
    <r>
      <rPr>
        <b val="true"/>
        <sz val="10"/>
        <rFont val="Arial"/>
        <family val="2"/>
        <charset val="1"/>
      </rPr>
      <t xml:space="preserve">PRAZO DE EXECUÇÃO: </t>
    </r>
    <r>
      <rPr>
        <b val="true"/>
        <sz val="10"/>
        <color rgb="FFFF0000"/>
        <rFont val="Arial"/>
        <family val="2"/>
        <charset val="1"/>
      </rPr>
      <t xml:space="preserve">XX Meses</t>
    </r>
  </si>
  <si>
    <t xml:space="preserve">IIO-001</t>
  </si>
  <si>
    <t xml:space="preserve">INSTALAÇÕES INICIAIS DA OBRA</t>
  </si>
  <si>
    <t xml:space="preserve">1.1</t>
  </si>
  <si>
    <t xml:space="preserve">IIO-BAR-046</t>
  </si>
  <si>
    <t xml:space="preserve">BARRACÃO DE OBRA</t>
  </si>
  <si>
    <t xml:space="preserve">1.2</t>
  </si>
  <si>
    <t xml:space="preserve">IIO-PLA-005</t>
  </si>
  <si>
    <t xml:space="preserve">FORNECIMENTO E COLOCAÇÃO DE PLACA DE OBRA EM CHAPA GALVANIZADA (3,00 X 1,50 M) - GOVERNO DO ESTADO</t>
  </si>
  <si>
    <t xml:space="preserve">UN</t>
  </si>
  <si>
    <t xml:space="preserve">OBR-001</t>
  </si>
  <si>
    <t xml:space="preserve">OBRAS VIÁRIAS</t>
  </si>
  <si>
    <t xml:space="preserve">2.1</t>
  </si>
  <si>
    <t xml:space="preserve">OBR-VIA-130</t>
  </si>
  <si>
    <t xml:space="preserve">REGULARIZAÇÃO DO SUBLEITO COM PROCTOR INTERMEDIÁRIO</t>
  </si>
  <si>
    <t xml:space="preserve">2.2</t>
  </si>
  <si>
    <t xml:space="preserve">OBR-VIA-145</t>
  </si>
  <si>
    <t xml:space="preserve">EXECUÇÃO DE BASE DE SOLO ESTABILIZADO GRANULOMETRICAMENTE SEM MISTURA COM PROCTOR INTERMEDIÁRIO, INCLUINDO ESCAVAÇÃO, CARGA, DESCARGA, ESPALHAMENTO E COMPACTAÇÃO DO MATERIAL; EXCLUSIVE AQUISIÇÃO DO MATERIAL (E = 15 CM) </t>
  </si>
  <si>
    <t xml:space="preserve">M3</t>
  </si>
  <si>
    <t xml:space="preserve">2.3</t>
  </si>
  <si>
    <t xml:space="preserve">OBR-VIA-315</t>
  </si>
  <si>
    <t xml:space="preserve">TRANSPORTE DE MATERIAL DE JAZIDA PARA CONSERVAÇÃO DMT DE 0 A 10 KM</t>
  </si>
  <si>
    <t xml:space="preserve">M3XKM</t>
  </si>
  <si>
    <t xml:space="preserve">2.4</t>
  </si>
  <si>
    <t xml:space="preserve">OBR-VIA-345</t>
  </si>
  <si>
    <t xml:space="preserve">TRANSPORTE DE AGREGADO DMT DE 0 A 10 KM</t>
  </si>
  <si>
    <t xml:space="preserve">2.5</t>
  </si>
  <si>
    <t xml:space="preserve">OBR-VIA-435</t>
  </si>
  <si>
    <t xml:space="preserve">TRANSPORTE DE MATERIAL DE QUALQUER NATUREZA DMT ACIMA DE 40 KM (DMT = 350 KM)</t>
  </si>
  <si>
    <t xml:space="preserve">TXKM</t>
  </si>
  <si>
    <t xml:space="preserve">2.6</t>
  </si>
  <si>
    <t xml:space="preserve">OBR-VIA-160</t>
  </si>
  <si>
    <t xml:space="preserve">EXECUÇÃO DE IMPRIMAÇÃO COM MATERIAL BETUMINOSO, INCLUINDO FORNECIMENTO E TRANSPORTE DO MATERIAL BETUMINOSO DENTRO DO CANTEIRO DE OBRAS</t>
  </si>
  <si>
    <t xml:space="preserve">2.7</t>
  </si>
  <si>
    <t xml:space="preserve">OBR-VIA-165</t>
  </si>
  <si>
    <t xml:space="preserve">EXECUÇÃO DE PINTURA DE LIGAÇÃO COM MATERIAL BETUMINOSO, INCLUINDO FORNECIMENTO E TRANSPORTE DO MATERIAL BETUMINOSO DENTRO DO CANTEIRO DE OBRAS</t>
  </si>
  <si>
    <t xml:space="preserve">2.8</t>
  </si>
  <si>
    <t xml:space="preserve">OBR-VIA-180</t>
  </si>
  <si>
    <t xml:space="preserve">EXECUÇÃO DE CONCRETO BETUMINOSO USINADO A QUENTE (CBUQ) COM MATERIAL BETUMINOSO, INCLUINDO FORNECIMENTO DOS AGREGADOS E TRANSPORTE DO MATERIAL BETUMINOSO DENTRO DO CANTEIRO DE OBRAS</t>
  </si>
  <si>
    <t xml:space="preserve">2.9</t>
  </si>
  <si>
    <t xml:space="preserve">OBR-VIA-375</t>
  </si>
  <si>
    <t xml:space="preserve">TRANSPORTE DE PMF/CBUQ PARA CONSERVAÇÃO DMT 0 A 10 KM</t>
  </si>
  <si>
    <t xml:space="preserve">DRE-001</t>
  </si>
  <si>
    <t xml:space="preserve">DRENAGEM  </t>
  </si>
  <si>
    <t xml:space="preserve">3.1</t>
  </si>
  <si>
    <t xml:space="preserve">DRE-SAR-005</t>
  </si>
  <si>
    <t xml:space="preserve">SARJETA TIPO 1 - 50 X 5 CM, I = 3 %, PADRÃO DEOP-MG</t>
  </si>
  <si>
    <t xml:space="preserve">M</t>
  </si>
  <si>
    <t xml:space="preserve">URB-001</t>
  </si>
  <si>
    <t xml:space="preserve">URBANIZAÇÃO E OBRAS COMPLEMENTARES                          </t>
  </si>
  <si>
    <t xml:space="preserve">4.1</t>
  </si>
  <si>
    <t xml:space="preserve">URB-MFC-005</t>
  </si>
  <si>
    <t xml:space="preserve">MEIO-FIO DE CONCRETO PRÉ-MOLDADO TIPO A - (12 X 16,7 X 35) CM</t>
  </si>
  <si>
    <t xml:space="preserve">Os valores dos quantitativos da planilha são meramente ilustrativos</t>
  </si>
  <si>
    <t xml:space="preserve">Carimbo e assinatura do prefeito</t>
  </si>
  <si>
    <t xml:space="preserve">Regime de execução das obras:</t>
  </si>
  <si>
    <t xml:space="preserve">Data Base:</t>
  </si>
  <si>
    <t xml:space="preserve">Empreitada Global</t>
  </si>
  <si>
    <t xml:space="preserve">BDI</t>
  </si>
  <si>
    <t xml:space="preserve">SEM Desoneração: Digite S(sim) ou N(não)</t>
  </si>
  <si>
    <t xml:space="preserve">N</t>
  </si>
  <si>
    <t xml:space="preserve">COM Desoneração: Digite S(sim) ou N(não)</t>
  </si>
  <si>
    <t xml:space="preserve">S</t>
  </si>
  <si>
    <t xml:space="preserve">Garantia (G):</t>
  </si>
  <si>
    <t xml:space="preserve"> 0,80% a 1,00%</t>
  </si>
  <si>
    <t xml:space="preserve">Composição do BDI, intervalos admissíveis e Fórmula de cálculo nos termos do Acórdão 2622/2013 do TCU.</t>
  </si>
  <si>
    <t xml:space="preserve">Risco (R) :</t>
  </si>
  <si>
    <t xml:space="preserve">0,50% a 0,97%</t>
  </si>
  <si>
    <t xml:space="preserve">Desp. financeiras (DF):</t>
  </si>
  <si>
    <t xml:space="preserve">1,00% a 1,74%</t>
  </si>
  <si>
    <t xml:space="preserve">Adm. Central (AC):</t>
  </si>
  <si>
    <t xml:space="preserve">3,43% a 6,71%</t>
  </si>
  <si>
    <t xml:space="preserve">Lucro (L):</t>
  </si>
  <si>
    <t xml:space="preserve">6,16% a 9,40%</t>
  </si>
  <si>
    <t xml:space="preserve">CPRB:</t>
  </si>
  <si>
    <t xml:space="preserve">Tributos (T):</t>
  </si>
  <si>
    <t xml:space="preserve">PREFEITURA MUNICIPAL DE PAINS
ESTADO DE MINAS GERAIS
</t>
  </si>
  <si>
    <t xml:space="preserve">VALOR DO CONVÊNIO: </t>
  </si>
  <si>
    <t xml:space="preserve">DATA:23/01/2020</t>
  </si>
  <si>
    <t xml:space="preserve">LOCAL:  Rodovia MG 170</t>
  </si>
  <si>
    <t xml:space="preserve">PRAZO DA OBRA: 2 meses</t>
  </si>
  <si>
    <t xml:space="preserve">MAIO</t>
  </si>
  <si>
    <t xml:space="preserve">JUNHO</t>
  </si>
  <si>
    <t xml:space="preserve">ABRIL</t>
  </si>
  <si>
    <t xml:space="preserve">ETAPAS/DESCRIÇÃO</t>
  </si>
  <si>
    <t xml:space="preserve">FÍSICO/ FINANCEIRO</t>
  </si>
  <si>
    <t xml:space="preserve">TOTAL  ETAPAS</t>
  </si>
  <si>
    <t xml:space="preserve">MÊS 1</t>
  </si>
  <si>
    <t xml:space="preserve">MÊS 2</t>
  </si>
  <si>
    <t xml:space="preserve">TOTAL</t>
  </si>
  <si>
    <t xml:space="preserve">Físico %</t>
  </si>
  <si>
    <t xml:space="preserve">Financeiro</t>
  </si>
  <si>
    <t xml:space="preserve">Carimbo e assinatura do engenheiro responsável técnico pela elaboração do cronograma</t>
  </si>
  <si>
    <t xml:space="preserve">MEMORIAL DE CÁLCULO</t>
  </si>
  <si>
    <t xml:space="preserve">VALOR DO CONVÊNIO:</t>
  </si>
  <si>
    <t xml:space="preserve">DATA:10/04/2018</t>
  </si>
  <si>
    <t xml:space="preserve">DISCRIÇÃO</t>
  </si>
  <si>
    <t xml:space="preserve">PLACA DA OBRA</t>
  </si>
  <si>
    <t xml:space="preserve">4,5 M2</t>
  </si>
  <si>
    <t xml:space="preserve">59X35</t>
  </si>
  <si>
    <t xml:space="preserve">2065 M2</t>
  </si>
  <si>
    <t xml:space="preserve">200*2,3</t>
  </si>
  <si>
    <t xml:space="preserve">460 M2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</si>
</sst>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0%"/>
    <numFmt numFmtId="166" formatCode="0.00%"/>
    <numFmt numFmtId="167" formatCode="@"/>
    <numFmt numFmtId="168" formatCode="#,##0.00"/>
    <numFmt numFmtId="169" formatCode="_(* #,##0.00_);_(* \(#,##0.00\);_(* \-??_);_(@_)"/>
    <numFmt numFmtId="170" formatCode="0.00"/>
    <numFmt numFmtId="171" formatCode="_-&quot;R$ &quot;* #,##0.00_-;&quot;-R$ &quot;* #,##0.00_-;_-&quot;R$ &quot;* \-??_-;_-@_-"/>
    <numFmt numFmtId="172" formatCode="MMMM\-YY;@"/>
    <numFmt numFmtId="173" formatCode="D/M/YYYY"/>
    <numFmt numFmtId="174" formatCode="&quot;R$ &quot;#,##0.00"/>
  </numFmts>
  <fonts count="2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8"/>
      <color rgb="FF000000"/>
      <name val="Arial"/>
      <family val="2"/>
      <charset val="1"/>
    </font>
    <font>
      <b val="true"/>
      <sz val="12"/>
      <name val="Arial"/>
      <family val="2"/>
      <charset val="1"/>
    </font>
    <font>
      <sz val="10"/>
      <name val="Arial"/>
      <family val="2"/>
      <charset val="1"/>
    </font>
    <font>
      <sz val="12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sz val="8"/>
      <color rgb="FF0000FF"/>
      <name val="Arial"/>
      <family val="2"/>
      <charset val="1"/>
    </font>
    <font>
      <sz val="8"/>
      <name val="Arial"/>
      <family val="2"/>
      <charset val="1"/>
    </font>
    <font>
      <sz val="9"/>
      <name val="Arial"/>
      <family val="2"/>
      <charset val="1"/>
    </font>
    <font>
      <b val="true"/>
      <sz val="16"/>
      <name val="Arial"/>
      <family val="2"/>
      <charset val="1"/>
    </font>
    <font>
      <b val="true"/>
      <sz val="9"/>
      <name val="Arial"/>
      <family val="2"/>
      <charset val="1"/>
    </font>
    <font>
      <sz val="9"/>
      <color rgb="FF000000"/>
      <name val="Arial"/>
      <family val="2"/>
      <charset val="1"/>
    </font>
    <font>
      <b val="true"/>
      <sz val="9"/>
      <color rgb="FF00000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FFFF99"/>
        <bgColor rgb="FFFFFFCC"/>
      </patternFill>
    </fill>
    <fill>
      <patternFill patternType="solid">
        <fgColor rgb="FFFFFFFF"/>
        <bgColor rgb="FFFFFFCC"/>
      </patternFill>
    </fill>
  </fills>
  <borders count="85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medium"/>
      <right style="hair"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 style="hair"/>
      <right style="medium"/>
      <top style="hair"/>
      <bottom/>
      <diagonal/>
    </border>
    <border diagonalUp="false" diagonalDown="false">
      <left style="medium"/>
      <right style="medium"/>
      <top style="hair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hair"/>
      <top style="hair"/>
      <bottom style="thin"/>
      <diagonal/>
    </border>
    <border diagonalUp="false" diagonalDown="false">
      <left style="hair"/>
      <right style="medium"/>
      <top style="hair"/>
      <bottom style="thin"/>
      <diagonal/>
    </border>
    <border diagonalUp="false" diagonalDown="false">
      <left style="medium"/>
      <right style="hair"/>
      <top style="medium"/>
      <bottom style="hair"/>
      <diagonal/>
    </border>
    <border diagonalUp="false" diagonalDown="false">
      <left style="hair"/>
      <right style="hair"/>
      <top style="medium"/>
      <bottom style="hair"/>
      <diagonal/>
    </border>
    <border diagonalUp="false" diagonalDown="false">
      <left style="hair"/>
      <right style="medium"/>
      <top style="medium"/>
      <bottom style="hair"/>
      <diagonal/>
    </border>
    <border diagonalUp="false" diagonalDown="false">
      <left style="medium"/>
      <right style="hair"/>
      <top style="hair"/>
      <bottom style="medium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 style="hair"/>
      <right style="medium"/>
      <top style="hair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thin"/>
      <top/>
      <bottom style="hair"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thin"/>
      <right style="thin"/>
      <top style="hair"/>
      <bottom style="medium"/>
      <diagonal/>
    </border>
    <border diagonalUp="false" diagonalDown="false">
      <left style="thin"/>
      <right style="medium"/>
      <top style="hair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71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0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17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8" fillId="0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8" fillId="0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9" fillId="0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9" fillId="0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9" fillId="0" borderId="3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0" borderId="3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0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0" fontId="8" fillId="0" borderId="29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8" fillId="0" borderId="29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8" fillId="0" borderId="3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8" fillId="0" borderId="26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0" fillId="0" borderId="3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0" fillId="0" borderId="3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1" fillId="0" borderId="35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8" fillId="0" borderId="30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3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1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4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8" fillId="0" borderId="3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1" fillId="0" borderId="3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1" fillId="0" borderId="3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8" fillId="0" borderId="26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0" fillId="0" borderId="4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1" fillId="0" borderId="4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1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7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5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9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5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6" fillId="0" borderId="17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4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7" fillId="0" borderId="4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4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0" fontId="9" fillId="0" borderId="44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0" borderId="4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9" fillId="0" borderId="4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0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0" fontId="9" fillId="0" borderId="29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3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7" fillId="0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2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7" fillId="3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3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8" fillId="0" borderId="29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8" fillId="0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8" fillId="0" borderId="3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8" fillId="0" borderId="29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8" fillId="0" borderId="4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0" borderId="4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4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0" fontId="18" fillId="0" borderId="47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8" fillId="0" borderId="4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8" fillId="0" borderId="4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8" fillId="0" borderId="4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7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3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0" fillId="0" borderId="50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72" fontId="20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4" borderId="39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0" fillId="0" borderId="5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4" borderId="5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8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4" borderId="5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55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5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5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4" borderId="5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5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5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4" borderId="5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4" borderId="59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5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54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4" borderId="5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5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5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5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5" borderId="5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39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5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5" borderId="3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5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5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5" borderId="3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5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5" borderId="6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5" borderId="5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5" borderId="6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5" borderId="6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5" borderId="4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5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6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5" borderId="3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5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5" borderId="6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5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5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5" borderId="6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66" xfId="0" applyFont="fals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5" borderId="67" xfId="0" applyFont="fals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5" borderId="68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2" fillId="5" borderId="6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22" fillId="5" borderId="6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22" fillId="5" borderId="6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5" fillId="5" borderId="6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2" fillId="5" borderId="7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22" fillId="5" borderId="7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22" fillId="5" borderId="7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1" fontId="22" fillId="5" borderId="71" xfId="17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73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72" xfId="0" applyFont="fals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5" borderId="70" xfId="0" applyFont="false" applyBorder="true" applyAlignment="true" applyProtection="false">
      <alignment horizontal="general" vertical="top" textRotation="0" wrapText="true" indent="0" shrinkToFit="false"/>
      <protection locked="true" hidden="false"/>
    </xf>
    <xf numFmtId="164" fontId="13" fillId="5" borderId="7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2" fillId="5" borderId="7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22" fillId="5" borderId="7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22" fillId="5" borderId="7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22" fillId="5" borderId="7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22" fillId="5" borderId="7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22" fillId="5" borderId="7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1" fontId="22" fillId="5" borderId="75" xfId="17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5" fillId="5" borderId="5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3" fillId="5" borderId="6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23" fillId="5" borderId="6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23" fillId="5" borderId="6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23" fillId="5" borderId="6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23" fillId="5" borderId="7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4" fontId="23" fillId="5" borderId="7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74" fontId="23" fillId="5" borderId="7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4" fontId="23" fillId="5" borderId="7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39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5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5" borderId="0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7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5" borderId="3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5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5" borderId="6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3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5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5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1" fillId="5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5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9" fillId="5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7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8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5" borderId="1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5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5" borderId="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4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5" borderId="4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5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7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5" borderId="6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5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5" borderId="5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5" borderId="1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5" borderId="8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5" borderId="8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6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5" borderId="5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5" borderId="5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2" fillId="5" borderId="5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5" borderId="5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5" borderId="5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5" borderId="5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7" fillId="0" borderId="5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5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2" fillId="5" borderId="5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0" fontId="22" fillId="5" borderId="5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8" fillId="0" borderId="5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5" borderId="5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5" borderId="1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5" borderId="7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5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5" borderId="5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5" borderId="8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5" borderId="5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5" borderId="8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5" borderId="4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7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5" borderId="3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3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5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8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5" borderId="8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5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9" fillId="5" borderId="7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5" borderId="1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5" borderId="8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1">
    <dxf>
      <fill>
        <patternFill>
          <bgColor rgb="00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wmf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wmf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4.wmf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5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190440</xdr:colOff>
      <xdr:row>1</xdr:row>
      <xdr:rowOff>57240</xdr:rowOff>
    </xdr:from>
    <xdr:to>
      <xdr:col>1</xdr:col>
      <xdr:colOff>590040</xdr:colOff>
      <xdr:row>1</xdr:row>
      <xdr:rowOff>771120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190440" y="257040"/>
          <a:ext cx="1011600" cy="71388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47520</xdr:colOff>
      <xdr:row>34</xdr:row>
      <xdr:rowOff>114480</xdr:rowOff>
    </xdr:from>
    <xdr:to>
      <xdr:col>7</xdr:col>
      <xdr:colOff>866520</xdr:colOff>
      <xdr:row>35</xdr:row>
      <xdr:rowOff>161640</xdr:rowOff>
    </xdr:to>
    <xdr:sp>
      <xdr:nvSpPr>
        <xdr:cNvPr id="1" name="CustomShape 1"/>
        <xdr:cNvSpPr/>
      </xdr:nvSpPr>
      <xdr:spPr>
        <a:xfrm>
          <a:off x="47520" y="6894360"/>
          <a:ext cx="9305640" cy="199440"/>
        </a:xfrm>
        <a:prstGeom prst="rect">
          <a:avLst/>
        </a:pr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171360</xdr:colOff>
      <xdr:row>0</xdr:row>
      <xdr:rowOff>95400</xdr:rowOff>
    </xdr:from>
    <xdr:to>
      <xdr:col>1</xdr:col>
      <xdr:colOff>570960</xdr:colOff>
      <xdr:row>1</xdr:row>
      <xdr:rowOff>66600</xdr:rowOff>
    </xdr:to>
    <xdr:pic>
      <xdr:nvPicPr>
        <xdr:cNvPr id="2" name="Picture 1" descr=""/>
        <xdr:cNvPicPr/>
      </xdr:nvPicPr>
      <xdr:blipFill>
        <a:blip r:embed="rId1"/>
        <a:stretch/>
      </xdr:blipFill>
      <xdr:spPr>
        <a:xfrm>
          <a:off x="171360" y="95400"/>
          <a:ext cx="953640" cy="87588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123840</xdr:colOff>
      <xdr:row>0</xdr:row>
      <xdr:rowOff>28440</xdr:rowOff>
    </xdr:from>
    <xdr:to>
      <xdr:col>1</xdr:col>
      <xdr:colOff>685440</xdr:colOff>
      <xdr:row>1</xdr:row>
      <xdr:rowOff>75600</xdr:rowOff>
    </xdr:to>
    <xdr:pic>
      <xdr:nvPicPr>
        <xdr:cNvPr id="3" name="Picture 4" descr=""/>
        <xdr:cNvPicPr/>
      </xdr:nvPicPr>
      <xdr:blipFill>
        <a:blip r:embed="rId1"/>
        <a:stretch/>
      </xdr:blipFill>
      <xdr:spPr>
        <a:xfrm>
          <a:off x="123840" y="28440"/>
          <a:ext cx="944280" cy="81864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228600</xdr:colOff>
      <xdr:row>1</xdr:row>
      <xdr:rowOff>19080</xdr:rowOff>
    </xdr:from>
    <xdr:to>
      <xdr:col>1</xdr:col>
      <xdr:colOff>399600</xdr:colOff>
      <xdr:row>3</xdr:row>
      <xdr:rowOff>9360</xdr:rowOff>
    </xdr:to>
    <xdr:pic>
      <xdr:nvPicPr>
        <xdr:cNvPr id="4" name="Picture 1" descr=""/>
        <xdr:cNvPicPr/>
      </xdr:nvPicPr>
      <xdr:blipFill>
        <a:blip r:embed="rId1"/>
        <a:stretch/>
      </xdr:blipFill>
      <xdr:spPr>
        <a:xfrm>
          <a:off x="228600" y="180720"/>
          <a:ext cx="966960" cy="81900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352440</xdr:colOff>
      <xdr:row>0</xdr:row>
      <xdr:rowOff>142920</xdr:rowOff>
    </xdr:from>
    <xdr:to>
      <xdr:col>2</xdr:col>
      <xdr:colOff>66240</xdr:colOff>
      <xdr:row>3</xdr:row>
      <xdr:rowOff>95040</xdr:rowOff>
    </xdr:to>
    <xdr:pic>
      <xdr:nvPicPr>
        <xdr:cNvPr id="5" name="Picture 1" descr=""/>
        <xdr:cNvPicPr/>
      </xdr:nvPicPr>
      <xdr:blipFill>
        <a:blip r:embed="rId1"/>
        <a:stretch/>
      </xdr:blipFill>
      <xdr:spPr>
        <a:xfrm>
          <a:off x="352440" y="142920"/>
          <a:ext cx="937800" cy="952200"/>
        </a:xfrm>
        <a:prstGeom prst="rect">
          <a:avLst/>
        </a:prstGeom>
        <a:ln w="936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9"/>
  <sheetViews>
    <sheetView showFormulas="false" showGridLines="true" showRowColHeaders="true" showZeros="fals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4" activeCellId="0" sqref="A4"/>
    </sheetView>
  </sheetViews>
  <sheetFormatPr defaultRowHeight="12.75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11.42"/>
    <col collapsed="false" customWidth="true" hidden="false" outlineLevel="0" max="3" min="3" style="0" width="53.71"/>
    <col collapsed="false" customWidth="true" hidden="false" outlineLevel="0" max="4" min="4" style="0" width="8.67"/>
    <col collapsed="false" customWidth="true" hidden="false" outlineLevel="0" max="5" min="5" style="0" width="14.43"/>
    <col collapsed="false" customWidth="true" hidden="false" outlineLevel="0" max="6" min="6" style="0" width="15"/>
    <col collapsed="false" customWidth="true" hidden="false" outlineLevel="0" max="7" min="7" style="0" width="15.29"/>
    <col collapsed="false" customWidth="true" hidden="false" outlineLevel="0" max="8" min="8" style="0" width="15.86"/>
    <col collapsed="false" customWidth="true" hidden="false" outlineLevel="0" max="9" min="9" style="0" width="9.71"/>
    <col collapsed="false" customWidth="true" hidden="false" outlineLevel="0" max="10" min="10" style="0" width="8.67"/>
    <col collapsed="false" customWidth="true" hidden="false" outlineLevel="0" max="11" min="11" style="0" width="9.29"/>
    <col collapsed="false" customWidth="true" hidden="false" outlineLevel="0" max="1025" min="12" style="0" width="8.67"/>
  </cols>
  <sheetData>
    <row r="1" customFormat="false" ht="15.75" hidden="false" customHeight="true" outlineLevel="0" collapsed="false">
      <c r="A1" s="1"/>
      <c r="B1" s="1"/>
      <c r="C1" s="2" t="s">
        <v>0</v>
      </c>
      <c r="D1" s="2"/>
      <c r="E1" s="2"/>
      <c r="F1" s="2"/>
      <c r="G1" s="2"/>
      <c r="H1" s="2"/>
      <c r="I1" s="2"/>
    </row>
    <row r="2" customFormat="false" ht="61.5" hidden="false" customHeight="true" outlineLevel="0" collapsed="false">
      <c r="A2" s="3"/>
      <c r="B2" s="3"/>
      <c r="C2" s="3"/>
      <c r="D2" s="3"/>
      <c r="E2" s="3"/>
      <c r="F2" s="3"/>
      <c r="G2" s="3"/>
      <c r="H2" s="3"/>
      <c r="I2" s="3"/>
    </row>
    <row r="3" customFormat="false" ht="13.5" hidden="false" customHeight="false" outlineLevel="0" collapsed="false">
      <c r="A3" s="4"/>
      <c r="B3" s="4"/>
      <c r="C3" s="4"/>
      <c r="D3" s="4"/>
      <c r="E3" s="4"/>
      <c r="F3" s="4"/>
      <c r="G3" s="4"/>
      <c r="H3" s="4"/>
      <c r="I3" s="4"/>
    </row>
    <row r="4" customFormat="false" ht="13.5" hidden="false" customHeight="false" outlineLevel="0" collapsed="false">
      <c r="A4" s="5" t="s">
        <v>1</v>
      </c>
      <c r="B4" s="5"/>
      <c r="C4" s="5"/>
      <c r="D4" s="5"/>
      <c r="E4" s="5"/>
      <c r="F4" s="5"/>
      <c r="G4" s="5"/>
      <c r="H4" s="5"/>
      <c r="I4" s="5"/>
    </row>
    <row r="5" customFormat="false" ht="9" hidden="false" customHeight="true" outlineLevel="0" collapsed="false">
      <c r="A5" s="6"/>
      <c r="B5" s="6"/>
      <c r="C5" s="6"/>
      <c r="D5" s="6"/>
      <c r="E5" s="6"/>
      <c r="F5" s="6"/>
      <c r="G5" s="6"/>
      <c r="H5" s="6"/>
      <c r="I5" s="6"/>
    </row>
    <row r="6" customFormat="false" ht="14.25" hidden="false" customHeight="true" outlineLevel="0" collapsed="false">
      <c r="A6" s="7" t="s">
        <v>2</v>
      </c>
      <c r="B6" s="7"/>
      <c r="C6" s="7"/>
      <c r="D6" s="7"/>
      <c r="E6" s="7"/>
      <c r="F6" s="8" t="s">
        <v>3</v>
      </c>
      <c r="G6" s="8"/>
      <c r="H6" s="8"/>
      <c r="I6" s="8"/>
    </row>
    <row r="7" customFormat="false" ht="13.5" hidden="false" customHeight="true" outlineLevel="0" collapsed="false">
      <c r="A7" s="9" t="s">
        <v>4</v>
      </c>
      <c r="B7" s="9"/>
      <c r="C7" s="9"/>
      <c r="D7" s="9"/>
      <c r="E7" s="9"/>
      <c r="F7" s="10" t="s">
        <v>5</v>
      </c>
      <c r="G7" s="10"/>
      <c r="H7" s="10"/>
      <c r="I7" s="10"/>
    </row>
    <row r="8" customFormat="false" ht="15" hidden="false" customHeight="true" outlineLevel="0" collapsed="false">
      <c r="A8" s="11" t="s">
        <v>6</v>
      </c>
      <c r="B8" s="11"/>
      <c r="C8" s="11"/>
      <c r="D8" s="11"/>
      <c r="E8" s="12" t="s">
        <v>7</v>
      </c>
      <c r="F8" s="12"/>
      <c r="G8" s="12"/>
      <c r="H8" s="12"/>
      <c r="I8" s="12"/>
    </row>
    <row r="9" customFormat="false" ht="12.75" hidden="false" customHeight="false" outlineLevel="0" collapsed="false">
      <c r="A9" s="11" t="s">
        <v>8</v>
      </c>
      <c r="B9" s="11"/>
      <c r="C9" s="11"/>
      <c r="D9" s="11"/>
      <c r="E9" s="13" t="s">
        <v>9</v>
      </c>
      <c r="F9" s="14" t="s">
        <v>10</v>
      </c>
      <c r="G9" s="15" t="s">
        <v>11</v>
      </c>
      <c r="H9" s="15"/>
      <c r="I9" s="16" t="s">
        <v>12</v>
      </c>
    </row>
    <row r="10" customFormat="false" ht="13.5" hidden="false" customHeight="true" outlineLevel="0" collapsed="false">
      <c r="A10" s="17" t="s">
        <v>13</v>
      </c>
      <c r="B10" s="17"/>
      <c r="C10" s="17"/>
      <c r="D10" s="17"/>
      <c r="E10" s="13"/>
      <c r="F10" s="14"/>
      <c r="G10" s="18" t="s">
        <v>14</v>
      </c>
      <c r="H10" s="18"/>
      <c r="I10" s="19" t="n">
        <f aca="false">BDI!I4</f>
        <v>0.25</v>
      </c>
    </row>
    <row r="11" customFormat="false" ht="9.75" hidden="false" customHeight="true" outlineLevel="0" collapsed="false">
      <c r="A11" s="20"/>
      <c r="B11" s="20"/>
      <c r="C11" s="20"/>
      <c r="D11" s="20"/>
      <c r="E11" s="20"/>
      <c r="F11" s="20"/>
      <c r="G11" s="20"/>
      <c r="H11" s="20"/>
      <c r="I11" s="20"/>
    </row>
    <row r="12" customFormat="false" ht="13.5" hidden="false" customHeight="true" outlineLevel="0" collapsed="false">
      <c r="A12" s="20"/>
      <c r="B12" s="20"/>
      <c r="C12" s="20"/>
      <c r="D12" s="20"/>
      <c r="E12" s="21" t="s">
        <v>15</v>
      </c>
      <c r="F12" s="21"/>
      <c r="G12" s="21"/>
      <c r="H12" s="21"/>
      <c r="I12" s="21"/>
    </row>
    <row r="13" customFormat="false" ht="13.5" hidden="false" customHeight="false" outlineLevel="0" collapsed="false">
      <c r="A13" s="22" t="s">
        <v>16</v>
      </c>
      <c r="B13" s="23" t="s">
        <v>17</v>
      </c>
      <c r="C13" s="23" t="s">
        <v>18</v>
      </c>
      <c r="D13" s="23" t="s">
        <v>19</v>
      </c>
      <c r="E13" s="24" t="s">
        <v>20</v>
      </c>
      <c r="F13" s="25" t="s">
        <v>21</v>
      </c>
      <c r="G13" s="26" t="s">
        <v>22</v>
      </c>
      <c r="H13" s="27" t="s">
        <v>23</v>
      </c>
      <c r="I13" s="28" t="s">
        <v>24</v>
      </c>
    </row>
    <row r="14" customFormat="false" ht="12.75" hidden="false" customHeight="true" outlineLevel="0" collapsed="false">
      <c r="A14" s="29" t="s">
        <v>25</v>
      </c>
      <c r="B14" s="30" t="s">
        <v>26</v>
      </c>
      <c r="C14" s="30"/>
      <c r="D14" s="31"/>
      <c r="E14" s="32"/>
      <c r="F14" s="33"/>
      <c r="G14" s="34"/>
      <c r="H14" s="35"/>
      <c r="I14" s="36"/>
    </row>
    <row r="15" customFormat="false" ht="18.75" hidden="false" customHeight="true" outlineLevel="0" collapsed="false">
      <c r="A15" s="37" t="s">
        <v>27</v>
      </c>
      <c r="B15" s="38" t="s">
        <v>28</v>
      </c>
      <c r="C15" s="39" t="s">
        <v>29</v>
      </c>
      <c r="D15" s="40" t="s">
        <v>30</v>
      </c>
      <c r="E15" s="41" t="n">
        <v>48.97</v>
      </c>
      <c r="F15" s="41" t="n">
        <v>29.25</v>
      </c>
      <c r="G15" s="34"/>
      <c r="H15" s="41" t="n">
        <v>32</v>
      </c>
      <c r="I15" s="42" t="n">
        <f aca="false">ROUND(AVERAGE(E15:H15),2)</f>
        <v>36.74</v>
      </c>
    </row>
    <row r="16" customFormat="false" ht="16.5" hidden="false" customHeight="true" outlineLevel="0" collapsed="false">
      <c r="A16" s="37" t="s">
        <v>31</v>
      </c>
      <c r="B16" s="38" t="s">
        <v>28</v>
      </c>
      <c r="C16" s="39" t="s">
        <v>32</v>
      </c>
      <c r="D16" s="40" t="s">
        <v>30</v>
      </c>
      <c r="E16" s="41" t="n">
        <v>6.38</v>
      </c>
      <c r="F16" s="43" t="n">
        <v>3.9</v>
      </c>
      <c r="G16" s="34"/>
      <c r="H16" s="41" t="n">
        <v>4</v>
      </c>
      <c r="I16" s="42" t="n">
        <f aca="false">ROUND(AVERAGE(E16:H16),2)</f>
        <v>4.76</v>
      </c>
      <c r="K16" s="0" t="n">
        <f aca="false">897/(2.3*100)</f>
        <v>3.9</v>
      </c>
    </row>
    <row r="17" customFormat="false" ht="9" hidden="false" customHeight="true" outlineLevel="0" collapsed="false">
      <c r="A17" s="44"/>
      <c r="B17" s="44"/>
      <c r="C17" s="44"/>
      <c r="D17" s="44"/>
      <c r="E17" s="44"/>
      <c r="F17" s="44"/>
      <c r="G17" s="44"/>
      <c r="H17" s="45"/>
      <c r="I17" s="46"/>
    </row>
    <row r="18" customFormat="false" ht="12.75" hidden="false" customHeight="true" outlineLevel="0" collapsed="false">
      <c r="A18" s="29" t="s">
        <v>33</v>
      </c>
      <c r="B18" s="30" t="s">
        <v>34</v>
      </c>
      <c r="C18" s="30"/>
      <c r="D18" s="31"/>
      <c r="E18" s="33"/>
      <c r="F18" s="33"/>
      <c r="G18" s="34"/>
      <c r="H18" s="35"/>
      <c r="I18" s="42"/>
    </row>
    <row r="19" customFormat="false" ht="20.25" hidden="false" customHeight="true" outlineLevel="0" collapsed="false">
      <c r="A19" s="37" t="s">
        <v>35</v>
      </c>
      <c r="B19" s="38" t="s">
        <v>28</v>
      </c>
      <c r="C19" s="39" t="s">
        <v>36</v>
      </c>
      <c r="D19" s="40" t="s">
        <v>30</v>
      </c>
      <c r="E19" s="41" t="n">
        <v>5.9</v>
      </c>
      <c r="F19" s="41" t="n">
        <v>2.66</v>
      </c>
      <c r="G19" s="41" t="n">
        <v>3.5</v>
      </c>
      <c r="H19" s="47" t="n">
        <v>8</v>
      </c>
      <c r="I19" s="42" t="n">
        <f aca="false">ROUND(AVERAGE(E19:H19),2)</f>
        <v>5.02</v>
      </c>
    </row>
    <row r="20" customFormat="false" ht="13.5" hidden="false" customHeight="false" outlineLevel="0" collapsed="false">
      <c r="A20" s="48"/>
      <c r="B20" s="48"/>
      <c r="C20" s="48"/>
      <c r="D20" s="48"/>
      <c r="E20" s="48"/>
      <c r="F20" s="48"/>
      <c r="G20" s="48"/>
      <c r="H20" s="48"/>
      <c r="I20" s="48"/>
    </row>
    <row r="21" customFormat="false" ht="12.75" hidden="false" customHeight="false" outlineLevel="0" collapsed="false">
      <c r="A21" s="49"/>
      <c r="B21" s="49"/>
      <c r="C21" s="49"/>
      <c r="D21" s="49"/>
      <c r="E21" s="49"/>
      <c r="F21" s="49"/>
      <c r="G21" s="49"/>
      <c r="H21" s="49"/>
      <c r="I21" s="50"/>
    </row>
    <row r="22" customFormat="false" ht="12.75" hidden="false" customHeight="false" outlineLevel="0" collapsed="false">
      <c r="A22" s="51"/>
      <c r="B22" s="51"/>
      <c r="C22" s="51"/>
      <c r="D22" s="51"/>
      <c r="E22" s="51"/>
      <c r="F22" s="51"/>
      <c r="G22" s="51"/>
      <c r="H22" s="51"/>
      <c r="I22" s="51"/>
    </row>
    <row r="23" customFormat="false" ht="12.75" hidden="false" customHeight="false" outlineLevel="0" collapsed="false">
      <c r="A23" s="51"/>
      <c r="B23" s="52"/>
      <c r="C23" s="52"/>
      <c r="D23" s="51"/>
      <c r="E23" s="52"/>
      <c r="F23" s="52"/>
      <c r="G23" s="53"/>
      <c r="H23" s="53"/>
      <c r="I23" s="51"/>
    </row>
    <row r="24" customFormat="false" ht="12.75" hidden="false" customHeight="false" outlineLevel="0" collapsed="false">
      <c r="A24" s="54"/>
      <c r="B24" s="55" t="s">
        <v>37</v>
      </c>
      <c r="C24" s="55"/>
      <c r="D24" s="54"/>
      <c r="E24" s="56" t="s">
        <v>38</v>
      </c>
      <c r="F24" s="56"/>
      <c r="G24" s="56"/>
      <c r="H24" s="56"/>
      <c r="I24" s="54"/>
    </row>
    <row r="25" customFormat="false" ht="12.75" hidden="false" customHeight="false" outlineLevel="0" collapsed="false">
      <c r="A25" s="57"/>
      <c r="B25" s="57"/>
      <c r="C25" s="57"/>
      <c r="D25" s="57"/>
      <c r="E25" s="57"/>
      <c r="F25" s="57"/>
      <c r="G25" s="57"/>
      <c r="H25" s="57"/>
      <c r="I25" s="57"/>
    </row>
    <row r="26" customFormat="false" ht="12.75" hidden="false" customHeight="false" outlineLevel="0" collapsed="false">
      <c r="A26" s="57"/>
      <c r="B26" s="57"/>
      <c r="C26" s="57"/>
      <c r="D26" s="57"/>
      <c r="E26" s="57"/>
      <c r="F26" s="57"/>
      <c r="G26" s="57"/>
      <c r="H26" s="57"/>
      <c r="I26" s="57"/>
    </row>
    <row r="27" customFormat="false" ht="12.75" hidden="false" customHeight="false" outlineLevel="0" collapsed="false">
      <c r="A27" s="57"/>
      <c r="B27" s="57"/>
      <c r="C27" s="57"/>
      <c r="D27" s="57"/>
      <c r="E27" s="57"/>
      <c r="F27" s="57"/>
      <c r="G27" s="57"/>
      <c r="H27" s="57"/>
      <c r="I27" s="57"/>
    </row>
    <row r="28" customFormat="false" ht="12.75" hidden="false" customHeight="false" outlineLevel="0" collapsed="false">
      <c r="A28" s="51"/>
      <c r="B28" s="52"/>
      <c r="C28" s="52"/>
      <c r="D28" s="51"/>
      <c r="E28" s="53"/>
      <c r="F28" s="53"/>
      <c r="G28" s="53"/>
      <c r="H28" s="53"/>
      <c r="I28" s="51"/>
    </row>
    <row r="29" customFormat="false" ht="12.75" hidden="false" customHeight="false" outlineLevel="0" collapsed="false">
      <c r="A29" s="54"/>
      <c r="B29" s="55" t="s">
        <v>39</v>
      </c>
      <c r="C29" s="55"/>
      <c r="D29" s="54"/>
      <c r="E29" s="56"/>
      <c r="F29" s="56"/>
      <c r="G29" s="56"/>
      <c r="H29" s="56"/>
      <c r="I29" s="54"/>
    </row>
  </sheetData>
  <mergeCells count="30">
    <mergeCell ref="A1:B1"/>
    <mergeCell ref="C1:I1"/>
    <mergeCell ref="A2:I2"/>
    <mergeCell ref="A3:I3"/>
    <mergeCell ref="A4:I4"/>
    <mergeCell ref="A5:I5"/>
    <mergeCell ref="A6:E6"/>
    <mergeCell ref="F6:I6"/>
    <mergeCell ref="A7:E7"/>
    <mergeCell ref="F7:I7"/>
    <mergeCell ref="A8:D8"/>
    <mergeCell ref="E8:I8"/>
    <mergeCell ref="A9:D9"/>
    <mergeCell ref="E9:E10"/>
    <mergeCell ref="F9:F10"/>
    <mergeCell ref="A10:D10"/>
    <mergeCell ref="A11:I11"/>
    <mergeCell ref="E12:I12"/>
    <mergeCell ref="B14:C14"/>
    <mergeCell ref="A17:G17"/>
    <mergeCell ref="B18:C18"/>
    <mergeCell ref="A20:I20"/>
    <mergeCell ref="B23:C23"/>
    <mergeCell ref="E23:F23"/>
    <mergeCell ref="B24:C24"/>
    <mergeCell ref="E24:F24"/>
    <mergeCell ref="B28:C28"/>
    <mergeCell ref="E28:F28"/>
    <mergeCell ref="B29:C29"/>
    <mergeCell ref="E29:F29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61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O37"/>
  <sheetViews>
    <sheetView showFormulas="false" showGridLines="false" showRowColHeaders="true" showZeros="false" rightToLeft="false" tabSelected="true" showOutlineSymbols="true" defaultGridColor="true" view="pageBreakPreview" topLeftCell="A1" colorId="64" zoomScale="100" zoomScaleNormal="100" zoomScalePageLayoutView="100" workbookViewId="0">
      <selection pane="topLeft" activeCell="A4" activeCellId="0" sqref="A4"/>
    </sheetView>
  </sheetViews>
  <sheetFormatPr defaultRowHeight="12.75" zeroHeight="false" outlineLevelRow="0" outlineLevelCol="0"/>
  <cols>
    <col collapsed="false" customWidth="true" hidden="false" outlineLevel="0" max="1" min="1" style="57" width="7.86"/>
    <col collapsed="false" customWidth="true" hidden="false" outlineLevel="0" max="2" min="2" style="57" width="10.71"/>
    <col collapsed="false" customWidth="true" hidden="false" outlineLevel="0" max="3" min="3" style="57" width="55.14"/>
    <col collapsed="false" customWidth="true" hidden="false" outlineLevel="0" max="4" min="4" style="57" width="9.14"/>
    <col collapsed="false" customWidth="true" hidden="false" outlineLevel="0" max="5" min="5" style="57" width="12.86"/>
    <col collapsed="false" customWidth="true" hidden="false" outlineLevel="0" max="8" min="6" style="57" width="12.29"/>
    <col collapsed="false" customWidth="true" hidden="false" outlineLevel="0" max="1025" min="9" style="57" width="9.14"/>
  </cols>
  <sheetData>
    <row r="1" customFormat="false" ht="71.25" hidden="false" customHeight="true" outlineLevel="0" collapsed="false">
      <c r="A1" s="1"/>
      <c r="B1" s="1"/>
      <c r="C1" s="2" t="s">
        <v>0</v>
      </c>
      <c r="D1" s="2"/>
      <c r="E1" s="2"/>
      <c r="F1" s="2"/>
      <c r="G1" s="2"/>
      <c r="H1" s="2"/>
    </row>
    <row r="2" customFormat="false" ht="15.75" hidden="false" customHeight="false" outlineLevel="0" collapsed="false">
      <c r="A2" s="3"/>
      <c r="B2" s="3"/>
      <c r="C2" s="3"/>
      <c r="D2" s="3"/>
      <c r="E2" s="3"/>
      <c r="F2" s="3"/>
      <c r="G2" s="3"/>
      <c r="H2" s="3"/>
    </row>
    <row r="3" customFormat="false" ht="3.75" hidden="false" customHeight="true" outlineLevel="0" collapsed="false">
      <c r="A3" s="4"/>
      <c r="B3" s="4"/>
      <c r="C3" s="4"/>
      <c r="D3" s="4"/>
      <c r="E3" s="4"/>
      <c r="F3" s="4"/>
      <c r="G3" s="4"/>
      <c r="H3" s="4"/>
    </row>
    <row r="4" customFormat="false" ht="20.1" hidden="false" customHeight="true" outlineLevel="0" collapsed="false">
      <c r="A4" s="5" t="s">
        <v>40</v>
      </c>
      <c r="B4" s="5"/>
      <c r="C4" s="5"/>
      <c r="D4" s="5"/>
      <c r="E4" s="5"/>
      <c r="F4" s="5"/>
      <c r="G4" s="5"/>
      <c r="H4" s="5"/>
    </row>
    <row r="5" customFormat="false" ht="3.75" hidden="false" customHeight="true" outlineLevel="0" collapsed="false">
      <c r="A5" s="6"/>
      <c r="B5" s="6"/>
      <c r="C5" s="6"/>
      <c r="D5" s="6"/>
      <c r="E5" s="6"/>
      <c r="F5" s="6"/>
      <c r="G5" s="6"/>
      <c r="H5" s="6"/>
    </row>
    <row r="6" customFormat="false" ht="20.1" hidden="false" customHeight="true" outlineLevel="0" collapsed="false">
      <c r="A6" s="7" t="s">
        <v>2</v>
      </c>
      <c r="B6" s="7"/>
      <c r="C6" s="7"/>
      <c r="D6" s="7"/>
      <c r="E6" s="7"/>
      <c r="F6" s="8" t="s">
        <v>3</v>
      </c>
      <c r="G6" s="8"/>
      <c r="H6" s="8"/>
    </row>
    <row r="7" customFormat="false" ht="20.1" hidden="false" customHeight="true" outlineLevel="0" collapsed="false">
      <c r="A7" s="9" t="s">
        <v>4</v>
      </c>
      <c r="B7" s="9"/>
      <c r="C7" s="9"/>
      <c r="D7" s="9"/>
      <c r="E7" s="9"/>
      <c r="F7" s="10" t="s">
        <v>5</v>
      </c>
      <c r="G7" s="10"/>
      <c r="H7" s="10"/>
    </row>
    <row r="8" customFormat="false" ht="20.1" hidden="false" customHeight="true" outlineLevel="0" collapsed="false">
      <c r="A8" s="11" t="s">
        <v>6</v>
      </c>
      <c r="B8" s="11"/>
      <c r="C8" s="11"/>
      <c r="D8" s="11"/>
      <c r="E8" s="12" t="s">
        <v>7</v>
      </c>
      <c r="F8" s="12"/>
      <c r="G8" s="12"/>
      <c r="H8" s="12"/>
    </row>
    <row r="9" customFormat="false" ht="20.1" hidden="false" customHeight="true" outlineLevel="0" collapsed="false">
      <c r="A9" s="11" t="s">
        <v>8</v>
      </c>
      <c r="B9" s="11"/>
      <c r="C9" s="11"/>
      <c r="D9" s="11"/>
      <c r="E9" s="13" t="s">
        <v>9</v>
      </c>
      <c r="F9" s="14" t="s">
        <v>10</v>
      </c>
      <c r="G9" s="15" t="s">
        <v>11</v>
      </c>
      <c r="H9" s="16" t="s">
        <v>12</v>
      </c>
    </row>
    <row r="10" customFormat="false" ht="20.1" hidden="false" customHeight="true" outlineLevel="0" collapsed="false">
      <c r="A10" s="17" t="s">
        <v>13</v>
      </c>
      <c r="B10" s="17"/>
      <c r="C10" s="17"/>
      <c r="D10" s="17"/>
      <c r="E10" s="13"/>
      <c r="F10" s="14"/>
      <c r="G10" s="18" t="s">
        <v>14</v>
      </c>
      <c r="H10" s="19" t="n">
        <f aca="false">BDI!I4</f>
        <v>0.25</v>
      </c>
    </row>
    <row r="11" customFormat="false" ht="3.75" hidden="false" customHeight="true" outlineLevel="0" collapsed="false">
      <c r="A11" s="20"/>
      <c r="B11" s="20"/>
      <c r="C11" s="20"/>
      <c r="D11" s="20"/>
      <c r="E11" s="20"/>
      <c r="F11" s="20"/>
      <c r="G11" s="20"/>
      <c r="H11" s="20"/>
    </row>
    <row r="12" customFormat="false" ht="41.25" hidden="false" customHeight="true" outlineLevel="0" collapsed="false">
      <c r="A12" s="22" t="s">
        <v>16</v>
      </c>
      <c r="B12" s="23" t="s">
        <v>17</v>
      </c>
      <c r="C12" s="23" t="s">
        <v>18</v>
      </c>
      <c r="D12" s="23" t="s">
        <v>19</v>
      </c>
      <c r="E12" s="23" t="s">
        <v>41</v>
      </c>
      <c r="F12" s="26" t="s">
        <v>42</v>
      </c>
      <c r="G12" s="26" t="s">
        <v>43</v>
      </c>
      <c r="H12" s="28" t="s">
        <v>44</v>
      </c>
    </row>
    <row r="13" customFormat="false" ht="17.25" hidden="false" customHeight="true" outlineLevel="0" collapsed="false">
      <c r="A13" s="58" t="n">
        <v>1</v>
      </c>
      <c r="B13" s="59"/>
      <c r="C13" s="59" t="s">
        <v>45</v>
      </c>
      <c r="D13" s="59"/>
      <c r="E13" s="59"/>
      <c r="F13" s="60"/>
      <c r="G13" s="60"/>
      <c r="H13" s="61"/>
    </row>
    <row r="14" customFormat="false" ht="13.5" hidden="false" customHeight="true" outlineLevel="0" collapsed="false">
      <c r="A14" s="38" t="s">
        <v>46</v>
      </c>
      <c r="B14" s="38" t="s">
        <v>47</v>
      </c>
      <c r="C14" s="39" t="s">
        <v>48</v>
      </c>
      <c r="D14" s="38" t="s">
        <v>49</v>
      </c>
      <c r="E14" s="62" t="n">
        <f aca="false">4.5</f>
        <v>4.5</v>
      </c>
      <c r="F14" s="41" t="n">
        <v>300.82</v>
      </c>
      <c r="G14" s="41" t="n">
        <f aca="false">ROUND(F14+(F14*$H$10),2)</f>
        <v>376.03</v>
      </c>
      <c r="H14" s="63" t="n">
        <f aca="false">ROUND((E14*G14),2)</f>
        <v>1692.14</v>
      </c>
    </row>
    <row r="15" customFormat="false" ht="13.5" hidden="false" customHeight="true" outlineLevel="0" collapsed="false">
      <c r="A15" s="64" t="s">
        <v>50</v>
      </c>
      <c r="B15" s="64"/>
      <c r="C15" s="64"/>
      <c r="D15" s="64"/>
      <c r="E15" s="64"/>
      <c r="F15" s="64"/>
      <c r="G15" s="64"/>
      <c r="H15" s="65" t="n">
        <f aca="false">SUM(H13:H14)</f>
        <v>1692.14</v>
      </c>
    </row>
    <row r="16" customFormat="false" ht="12.75" hidden="false" customHeight="true" outlineLevel="0" collapsed="false">
      <c r="A16" s="29" t="s">
        <v>25</v>
      </c>
      <c r="B16" s="30" t="s">
        <v>26</v>
      </c>
      <c r="C16" s="30"/>
      <c r="D16" s="31"/>
      <c r="E16" s="33"/>
      <c r="F16" s="33"/>
      <c r="G16" s="34" t="n">
        <f aca="false">ROUND(F16+(F16*$H$10),2)</f>
        <v>0</v>
      </c>
      <c r="H16" s="36" t="n">
        <f aca="false">ROUND((E16*G16),2)</f>
        <v>0</v>
      </c>
      <c r="AO16" s="66"/>
    </row>
    <row r="17" customFormat="false" ht="12.75" hidden="false" customHeight="false" outlineLevel="0" collapsed="false">
      <c r="A17" s="37" t="s">
        <v>27</v>
      </c>
      <c r="B17" s="38" t="s">
        <v>28</v>
      </c>
      <c r="C17" s="39" t="s">
        <v>29</v>
      </c>
      <c r="D17" s="40" t="s">
        <v>30</v>
      </c>
      <c r="E17" s="33" t="n">
        <v>2065</v>
      </c>
      <c r="F17" s="41" t="n">
        <f aca="false">ORÇAMENTOS!I15</f>
        <v>36.74</v>
      </c>
      <c r="G17" s="41" t="n">
        <f aca="false">ROUND(F17+(F17*$H$10),2)</f>
        <v>45.93</v>
      </c>
      <c r="H17" s="63" t="n">
        <f aca="false">ROUND((E17*G17),2)</f>
        <v>94845.45</v>
      </c>
      <c r="K17" s="57" t="n">
        <f aca="false">(55+42+55)/3</f>
        <v>50.6666666666667</v>
      </c>
      <c r="AO17" s="66" t="n">
        <v>10.7</v>
      </c>
    </row>
    <row r="18" customFormat="false" ht="12.75" hidden="false" customHeight="false" outlineLevel="0" collapsed="false">
      <c r="A18" s="67" t="s">
        <v>31</v>
      </c>
      <c r="B18" s="38" t="s">
        <v>28</v>
      </c>
      <c r="C18" s="39" t="s">
        <v>32</v>
      </c>
      <c r="D18" s="68" t="s">
        <v>30</v>
      </c>
      <c r="E18" s="33" t="n">
        <v>460</v>
      </c>
      <c r="F18" s="43" t="n">
        <v>50.67</v>
      </c>
      <c r="G18" s="41" t="n">
        <f aca="false">ORÇAMENTOS!I16</f>
        <v>4.76</v>
      </c>
      <c r="H18" s="63" t="n">
        <f aca="false">ROUND((E18*G18),2)</f>
        <v>2189.6</v>
      </c>
      <c r="AO18" s="66"/>
    </row>
    <row r="19" customFormat="false" ht="12.75" hidden="false" customHeight="true" outlineLevel="0" collapsed="false">
      <c r="A19" s="64" t="s">
        <v>50</v>
      </c>
      <c r="B19" s="64"/>
      <c r="C19" s="64"/>
      <c r="D19" s="64"/>
      <c r="E19" s="64"/>
      <c r="F19" s="64"/>
      <c r="G19" s="64"/>
      <c r="H19" s="65" t="n">
        <f aca="false">SUM(H17:H18)</f>
        <v>97035.05</v>
      </c>
      <c r="I19" s="69"/>
    </row>
    <row r="20" customFormat="false" ht="12.75" hidden="false" customHeight="true" outlineLevel="0" collapsed="false">
      <c r="A20" s="29" t="s">
        <v>33</v>
      </c>
      <c r="B20" s="30" t="s">
        <v>34</v>
      </c>
      <c r="C20" s="30"/>
      <c r="D20" s="31"/>
      <c r="E20" s="33"/>
      <c r="F20" s="33"/>
      <c r="G20" s="33" t="n">
        <f aca="false">ROUND(F20+(F20*$H$10),2)</f>
        <v>0</v>
      </c>
      <c r="H20" s="63" t="n">
        <f aca="false">ROUND((E20*G20),2)</f>
        <v>0</v>
      </c>
      <c r="I20" s="69"/>
    </row>
    <row r="21" customFormat="false" ht="12.75" hidden="false" customHeight="false" outlineLevel="0" collapsed="false">
      <c r="A21" s="37" t="s">
        <v>35</v>
      </c>
      <c r="B21" s="38" t="s">
        <v>28</v>
      </c>
      <c r="C21" s="39" t="s">
        <v>36</v>
      </c>
      <c r="D21" s="40" t="s">
        <v>30</v>
      </c>
      <c r="E21" s="33" t="n">
        <v>2065</v>
      </c>
      <c r="F21" s="41" t="n">
        <f aca="false">ORÇAMENTOS!I19</f>
        <v>5.02</v>
      </c>
      <c r="G21" s="41" t="n">
        <f aca="false">ROUND(F21+(F21*$H$10),2)</f>
        <v>6.28</v>
      </c>
      <c r="H21" s="63" t="n">
        <f aca="false">ROUND((E21*G21),2)</f>
        <v>12968.2</v>
      </c>
      <c r="I21" s="69"/>
    </row>
    <row r="22" customFormat="false" ht="12.75" hidden="false" customHeight="true" outlineLevel="0" collapsed="false">
      <c r="A22" s="70" t="s">
        <v>51</v>
      </c>
      <c r="B22" s="70"/>
      <c r="C22" s="70"/>
      <c r="D22" s="70"/>
      <c r="E22" s="70"/>
      <c r="F22" s="70"/>
      <c r="G22" s="70"/>
      <c r="H22" s="71" t="n">
        <f aca="false">SUM(H20:H21)</f>
        <v>12968.2</v>
      </c>
      <c r="I22" s="69"/>
    </row>
    <row r="23" customFormat="false" ht="18" hidden="false" customHeight="true" outlineLevel="0" collapsed="false">
      <c r="A23" s="72" t="s">
        <v>52</v>
      </c>
      <c r="B23" s="72"/>
      <c r="C23" s="72"/>
      <c r="D23" s="72"/>
      <c r="E23" s="72"/>
      <c r="F23" s="72"/>
      <c r="G23" s="72"/>
      <c r="H23" s="73" t="n">
        <f aca="false">SUM(H15+H19+H22)</f>
        <v>111695.39</v>
      </c>
    </row>
    <row r="24" customFormat="false" ht="14.25" hidden="false" customHeight="true" outlineLevel="0" collapsed="false">
      <c r="A24" s="49"/>
      <c r="B24" s="49"/>
      <c r="C24" s="49"/>
      <c r="D24" s="49"/>
      <c r="E24" s="49"/>
      <c r="F24" s="49"/>
      <c r="G24" s="49"/>
      <c r="H24" s="50"/>
    </row>
    <row r="25" customFormat="false" ht="11.25" hidden="false" customHeight="true" outlineLevel="0" collapsed="false">
      <c r="A25" s="51"/>
      <c r="B25" s="51"/>
      <c r="C25" s="51"/>
      <c r="D25" s="51"/>
      <c r="E25" s="51"/>
      <c r="F25" s="51"/>
      <c r="G25" s="51"/>
      <c r="H25" s="51"/>
      <c r="K25" s="69" t="n">
        <f aca="false">H23+2400</f>
        <v>114095.39</v>
      </c>
    </row>
    <row r="26" customFormat="false" ht="11.25" hidden="false" customHeight="true" outlineLevel="0" collapsed="false">
      <c r="A26" s="51"/>
      <c r="B26" s="52"/>
      <c r="C26" s="52"/>
      <c r="D26" s="51"/>
      <c r="E26" s="52"/>
      <c r="F26" s="52"/>
      <c r="G26" s="53"/>
      <c r="H26" s="51"/>
    </row>
    <row r="27" customFormat="false" ht="12.75" hidden="false" customHeight="false" outlineLevel="0" collapsed="false">
      <c r="A27" s="54"/>
      <c r="B27" s="55" t="s">
        <v>37</v>
      </c>
      <c r="C27" s="55"/>
      <c r="D27" s="54"/>
      <c r="E27" s="56" t="s">
        <v>38</v>
      </c>
      <c r="F27" s="56"/>
      <c r="G27" s="56"/>
      <c r="H27" s="54"/>
    </row>
    <row r="28" customFormat="false" ht="12.75" hidden="true" customHeight="false" outlineLevel="0" collapsed="false"/>
    <row r="29" customFormat="false" ht="12.75" hidden="false" customHeight="false" outlineLevel="0" collapsed="false">
      <c r="M29" s="69" t="n">
        <f aca="false">H23-H17</f>
        <v>16849.94</v>
      </c>
    </row>
    <row r="31" customFormat="false" ht="11.25" hidden="false" customHeight="true" outlineLevel="0" collapsed="false">
      <c r="A31" s="51"/>
      <c r="B31" s="52"/>
      <c r="C31" s="52"/>
      <c r="D31" s="51"/>
      <c r="E31" s="53"/>
      <c r="F31" s="53"/>
      <c r="G31" s="53"/>
      <c r="H31" s="51"/>
    </row>
    <row r="32" customFormat="false" ht="12.75" hidden="false" customHeight="false" outlineLevel="0" collapsed="false">
      <c r="A32" s="54"/>
      <c r="B32" s="55" t="s">
        <v>39</v>
      </c>
      <c r="C32" s="55"/>
      <c r="D32" s="54"/>
      <c r="E32" s="56"/>
      <c r="F32" s="56"/>
      <c r="G32" s="56"/>
      <c r="H32" s="54"/>
    </row>
    <row r="33" customFormat="false" ht="12" hidden="false" customHeight="true" outlineLevel="0" collapsed="false"/>
    <row r="34" customFormat="false" ht="11.25" hidden="false" customHeight="true" outlineLevel="0" collapsed="false"/>
    <row r="35" customFormat="false" ht="12" hidden="false" customHeight="true" outlineLevel="0" collapsed="false"/>
    <row r="36" customFormat="false" ht="14.1" hidden="false" customHeight="true" outlineLevel="0" collapsed="false"/>
    <row r="37" customFormat="false" ht="4.5" hidden="false" customHeight="true" outlineLevel="0" collapsed="false"/>
  </sheetData>
  <mergeCells count="30">
    <mergeCell ref="A1:B1"/>
    <mergeCell ref="C1:H1"/>
    <mergeCell ref="A2:H2"/>
    <mergeCell ref="A3:H3"/>
    <mergeCell ref="A4:H4"/>
    <mergeCell ref="A6:E6"/>
    <mergeCell ref="F6:H6"/>
    <mergeCell ref="A7:E7"/>
    <mergeCell ref="F7:H7"/>
    <mergeCell ref="A8:D8"/>
    <mergeCell ref="E8:H8"/>
    <mergeCell ref="A9:D9"/>
    <mergeCell ref="E9:E10"/>
    <mergeCell ref="F9:F10"/>
    <mergeCell ref="A10:D10"/>
    <mergeCell ref="A11:H11"/>
    <mergeCell ref="A15:G15"/>
    <mergeCell ref="B16:C16"/>
    <mergeCell ref="A19:G19"/>
    <mergeCell ref="B20:C20"/>
    <mergeCell ref="A22:G22"/>
    <mergeCell ref="A23:G23"/>
    <mergeCell ref="B26:C26"/>
    <mergeCell ref="E26:F26"/>
    <mergeCell ref="B27:C27"/>
    <mergeCell ref="E27:F27"/>
    <mergeCell ref="B31:C31"/>
    <mergeCell ref="E31:F31"/>
    <mergeCell ref="B32:C32"/>
    <mergeCell ref="E32:F32"/>
  </mergeCells>
  <printOptions headings="false" gridLines="false" gridLinesSet="true" horizontalCentered="true" verticalCentered="false"/>
  <pageMargins left="0.7875" right="0.929861111111111" top="0.490277777777778" bottom="0.159722222222222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51"/>
  <sheetViews>
    <sheetView showFormulas="false" showGridLines="false" showRowColHeaders="true" showZeros="false" rightToLeft="false" tabSelected="false" showOutlineSymbols="true" defaultGridColor="true" view="pageBreakPreview" topLeftCell="A1" colorId="64" zoomScale="100" zoomScaleNormal="100" zoomScalePageLayoutView="100" workbookViewId="0">
      <selection pane="topLeft" activeCell="K12" activeCellId="0" sqref="K12"/>
    </sheetView>
  </sheetViews>
  <sheetFormatPr defaultRowHeight="12.75" zeroHeight="false" outlineLevelRow="0" outlineLevelCol="0"/>
  <cols>
    <col collapsed="false" customWidth="true" hidden="false" outlineLevel="0" max="1" min="1" style="0" width="5.43"/>
    <col collapsed="false" customWidth="true" hidden="false" outlineLevel="0" max="2" min="2" style="0" width="10.71"/>
    <col collapsed="false" customWidth="true" hidden="false" outlineLevel="0" max="3" min="3" style="0" width="48.01"/>
    <col collapsed="false" customWidth="true" hidden="false" outlineLevel="0" max="4" min="4" style="0" width="8.67"/>
    <col collapsed="false" customWidth="true" hidden="false" outlineLevel="0" max="8" min="5" style="0" width="12.29"/>
    <col collapsed="false" customWidth="true" hidden="false" outlineLevel="0" max="1025" min="9" style="0" width="8.67"/>
  </cols>
  <sheetData>
    <row r="1" customFormat="false" ht="60.75" hidden="false" customHeight="true" outlineLevel="0" collapsed="false">
      <c r="A1" s="74"/>
      <c r="B1" s="74"/>
      <c r="C1" s="75" t="s">
        <v>53</v>
      </c>
      <c r="D1" s="75"/>
      <c r="E1" s="75"/>
      <c r="F1" s="75"/>
      <c r="G1" s="75"/>
      <c r="H1" s="75"/>
    </row>
    <row r="2" customFormat="false" ht="15" hidden="false" customHeight="false" outlineLevel="0" collapsed="false">
      <c r="A2" s="76"/>
      <c r="B2" s="76"/>
      <c r="C2" s="76"/>
      <c r="D2" s="76"/>
      <c r="E2" s="76"/>
      <c r="F2" s="76"/>
      <c r="G2" s="76"/>
      <c r="H2" s="76"/>
    </row>
    <row r="3" customFormat="false" ht="3.75" hidden="false" customHeight="true" outlineLevel="0" collapsed="false">
      <c r="A3" s="77"/>
      <c r="B3" s="77"/>
      <c r="C3" s="77"/>
      <c r="D3" s="77"/>
      <c r="E3" s="77"/>
      <c r="F3" s="77"/>
      <c r="G3" s="77"/>
      <c r="H3" s="77"/>
    </row>
    <row r="4" customFormat="false" ht="20.1" hidden="false" customHeight="true" outlineLevel="0" collapsed="false">
      <c r="A4" s="78" t="s">
        <v>54</v>
      </c>
      <c r="B4" s="78"/>
      <c r="C4" s="78"/>
      <c r="D4" s="78"/>
      <c r="E4" s="78"/>
      <c r="F4" s="78"/>
      <c r="G4" s="78"/>
      <c r="H4" s="78"/>
    </row>
    <row r="5" customFormat="false" ht="3.75" hidden="false" customHeight="true" outlineLevel="0" collapsed="false">
      <c r="A5" s="79"/>
      <c r="B5" s="79"/>
      <c r="C5" s="79"/>
      <c r="D5" s="79"/>
      <c r="E5" s="79"/>
      <c r="F5" s="79"/>
      <c r="G5" s="79"/>
      <c r="H5" s="79"/>
    </row>
    <row r="6" customFormat="false" ht="20.1" hidden="false" customHeight="true" outlineLevel="0" collapsed="false">
      <c r="A6" s="80" t="s">
        <v>55</v>
      </c>
      <c r="B6" s="80"/>
      <c r="C6" s="80"/>
      <c r="D6" s="80"/>
      <c r="E6" s="80"/>
      <c r="F6" s="81" t="s">
        <v>56</v>
      </c>
      <c r="G6" s="81"/>
      <c r="H6" s="81"/>
    </row>
    <row r="7" customFormat="false" ht="20.1" hidden="false" customHeight="true" outlineLevel="0" collapsed="false">
      <c r="A7" s="82" t="s">
        <v>57</v>
      </c>
      <c r="B7" s="82"/>
      <c r="C7" s="82"/>
      <c r="D7" s="82"/>
      <c r="E7" s="82"/>
      <c r="F7" s="83" t="s">
        <v>58</v>
      </c>
      <c r="G7" s="83"/>
      <c r="H7" s="83"/>
    </row>
    <row r="8" customFormat="false" ht="20.1" hidden="false" customHeight="true" outlineLevel="0" collapsed="false">
      <c r="A8" s="84" t="s">
        <v>59</v>
      </c>
      <c r="B8" s="84"/>
      <c r="C8" s="84"/>
      <c r="D8" s="84"/>
      <c r="E8" s="85" t="s">
        <v>7</v>
      </c>
      <c r="F8" s="85"/>
      <c r="G8" s="85"/>
      <c r="H8" s="85"/>
    </row>
    <row r="9" customFormat="false" ht="20.1" hidden="false" customHeight="true" outlineLevel="0" collapsed="false">
      <c r="A9" s="84" t="s">
        <v>60</v>
      </c>
      <c r="B9" s="84"/>
      <c r="C9" s="84"/>
      <c r="D9" s="84"/>
      <c r="E9" s="86" t="s">
        <v>9</v>
      </c>
      <c r="F9" s="87" t="s">
        <v>10</v>
      </c>
      <c r="G9" s="88" t="s">
        <v>61</v>
      </c>
      <c r="H9" s="89" t="s">
        <v>12</v>
      </c>
    </row>
    <row r="10" customFormat="false" ht="20.1" hidden="false" customHeight="true" outlineLevel="0" collapsed="false">
      <c r="A10" s="90" t="s">
        <v>62</v>
      </c>
      <c r="B10" s="90"/>
      <c r="C10" s="90"/>
      <c r="D10" s="90"/>
      <c r="E10" s="86"/>
      <c r="F10" s="87"/>
      <c r="G10" s="91" t="s">
        <v>14</v>
      </c>
      <c r="H10" s="92" t="n">
        <v>0.3348</v>
      </c>
    </row>
    <row r="11" customFormat="false" ht="3.75" hidden="false" customHeight="true" outlineLevel="0" collapsed="false">
      <c r="A11" s="93"/>
      <c r="B11" s="93"/>
      <c r="C11" s="93"/>
      <c r="D11" s="93"/>
      <c r="E11" s="93"/>
      <c r="F11" s="93"/>
      <c r="G11" s="93"/>
      <c r="H11" s="93"/>
    </row>
    <row r="12" customFormat="false" ht="39" hidden="false" customHeight="false" outlineLevel="0" collapsed="false">
      <c r="A12" s="94" t="s">
        <v>16</v>
      </c>
      <c r="B12" s="95" t="s">
        <v>17</v>
      </c>
      <c r="C12" s="95" t="s">
        <v>18</v>
      </c>
      <c r="D12" s="95" t="s">
        <v>19</v>
      </c>
      <c r="E12" s="95" t="s">
        <v>41</v>
      </c>
      <c r="F12" s="96" t="s">
        <v>42</v>
      </c>
      <c r="G12" s="96" t="s">
        <v>43</v>
      </c>
      <c r="H12" s="97" t="s">
        <v>44</v>
      </c>
    </row>
    <row r="13" s="104" customFormat="true" ht="18" hidden="false" customHeight="true" outlineLevel="0" collapsed="false">
      <c r="A13" s="98" t="n">
        <v>1</v>
      </c>
      <c r="B13" s="99" t="s">
        <v>63</v>
      </c>
      <c r="C13" s="100" t="s">
        <v>64</v>
      </c>
      <c r="D13" s="101"/>
      <c r="E13" s="102"/>
      <c r="F13" s="102"/>
      <c r="G13" s="102"/>
      <c r="H13" s="103"/>
    </row>
    <row r="14" customFormat="false" ht="18" hidden="false" customHeight="true" outlineLevel="0" collapsed="false">
      <c r="A14" s="105" t="s">
        <v>65</v>
      </c>
      <c r="B14" s="106" t="s">
        <v>66</v>
      </c>
      <c r="C14" s="107" t="s">
        <v>67</v>
      </c>
      <c r="D14" s="108" t="s">
        <v>30</v>
      </c>
      <c r="E14" s="34" t="n">
        <v>10</v>
      </c>
      <c r="F14" s="34" t="n">
        <v>233.32</v>
      </c>
      <c r="G14" s="34" t="n">
        <f aca="false">ROUND(F14+(F14*$H$10),2)</f>
        <v>311.44</v>
      </c>
      <c r="H14" s="36" t="n">
        <f aca="false">ROUND((E14*G14),2)</f>
        <v>3114.4</v>
      </c>
    </row>
    <row r="15" customFormat="false" ht="22.5" hidden="false" customHeight="false" outlineLevel="0" collapsed="false">
      <c r="A15" s="105" t="s">
        <v>68</v>
      </c>
      <c r="B15" s="106" t="s">
        <v>69</v>
      </c>
      <c r="C15" s="107" t="s">
        <v>70</v>
      </c>
      <c r="D15" s="108" t="s">
        <v>71</v>
      </c>
      <c r="E15" s="34" t="n">
        <v>1</v>
      </c>
      <c r="F15" s="34" t="n">
        <v>629.56</v>
      </c>
      <c r="G15" s="34" t="n">
        <f aca="false">ROUND(F15+(F15*$H$10),2)</f>
        <v>840.34</v>
      </c>
      <c r="H15" s="36" t="n">
        <f aca="false">ROUND((E15*G15),2)</f>
        <v>840.34</v>
      </c>
      <c r="I15" s="109"/>
    </row>
    <row r="16" customFormat="false" ht="18" hidden="false" customHeight="true" outlineLevel="0" collapsed="false">
      <c r="A16" s="105"/>
      <c r="B16" s="106"/>
      <c r="C16" s="107"/>
      <c r="D16" s="108"/>
      <c r="E16" s="34"/>
      <c r="F16" s="34"/>
      <c r="G16" s="34" t="n">
        <f aca="false">ROUND(F16+(F16*$H$10),2)</f>
        <v>0</v>
      </c>
      <c r="H16" s="36" t="n">
        <f aca="false">ROUND((E16*G16),2)</f>
        <v>0</v>
      </c>
    </row>
    <row r="17" customFormat="false" ht="18" hidden="false" customHeight="true" outlineLevel="0" collapsed="false">
      <c r="A17" s="110" t="n">
        <v>2</v>
      </c>
      <c r="B17" s="111" t="s">
        <v>72</v>
      </c>
      <c r="C17" s="112" t="s">
        <v>73</v>
      </c>
      <c r="D17" s="108"/>
      <c r="E17" s="34"/>
      <c r="F17" s="34"/>
      <c r="G17" s="34" t="n">
        <f aca="false">ROUND(F17+(F17*$H$10),2)</f>
        <v>0</v>
      </c>
      <c r="H17" s="36" t="n">
        <f aca="false">ROUND((E17*G17),2)</f>
        <v>0</v>
      </c>
    </row>
    <row r="18" customFormat="false" ht="12.75" hidden="false" customHeight="false" outlineLevel="0" collapsed="false">
      <c r="A18" s="105" t="s">
        <v>74</v>
      </c>
      <c r="B18" s="106" t="s">
        <v>75</v>
      </c>
      <c r="C18" s="107" t="s">
        <v>76</v>
      </c>
      <c r="D18" s="108" t="s">
        <v>30</v>
      </c>
      <c r="E18" s="34" t="n">
        <v>1000</v>
      </c>
      <c r="F18" s="34" t="n">
        <v>1.09</v>
      </c>
      <c r="G18" s="34" t="n">
        <f aca="false">ROUND(F18+(F18*$H$10),2)</f>
        <v>1.45</v>
      </c>
      <c r="H18" s="36" t="n">
        <f aca="false">ROUND((E18*G18),2)</f>
        <v>1450</v>
      </c>
    </row>
    <row r="19" s="104" customFormat="true" ht="56.25" hidden="false" customHeight="false" outlineLevel="0" collapsed="false">
      <c r="A19" s="105" t="s">
        <v>77</v>
      </c>
      <c r="B19" s="113" t="s">
        <v>78</v>
      </c>
      <c r="C19" s="107" t="s">
        <v>79</v>
      </c>
      <c r="D19" s="108" t="s">
        <v>80</v>
      </c>
      <c r="E19" s="34" t="n">
        <v>150</v>
      </c>
      <c r="F19" s="34" t="n">
        <v>9.12</v>
      </c>
      <c r="G19" s="34" t="n">
        <f aca="false">ROUND(F19+(F19*$H$10),2)</f>
        <v>12.17</v>
      </c>
      <c r="H19" s="36" t="n">
        <f aca="false">ROUND((E19*G19),2)</f>
        <v>1825.5</v>
      </c>
    </row>
    <row r="20" customFormat="false" ht="22.5" hidden="false" customHeight="false" outlineLevel="0" collapsed="false">
      <c r="A20" s="105" t="s">
        <v>81</v>
      </c>
      <c r="B20" s="113" t="s">
        <v>82</v>
      </c>
      <c r="C20" s="107" t="s">
        <v>83</v>
      </c>
      <c r="D20" s="113" t="s">
        <v>84</v>
      </c>
      <c r="E20" s="34" t="n">
        <v>1500</v>
      </c>
      <c r="F20" s="34" t="n">
        <v>0.75</v>
      </c>
      <c r="G20" s="34" t="n">
        <f aca="false">ROUND(F20+(F20*$H$10),2)</f>
        <v>1</v>
      </c>
      <c r="H20" s="36" t="n">
        <f aca="false">ROUND((E20*G20),2)</f>
        <v>1500</v>
      </c>
    </row>
    <row r="21" customFormat="false" ht="18" hidden="false" customHeight="true" outlineLevel="0" collapsed="false">
      <c r="A21" s="105" t="s">
        <v>85</v>
      </c>
      <c r="B21" s="113" t="s">
        <v>86</v>
      </c>
      <c r="C21" s="107" t="s">
        <v>87</v>
      </c>
      <c r="D21" s="108" t="s">
        <v>84</v>
      </c>
      <c r="E21" s="34" t="n">
        <v>698.4</v>
      </c>
      <c r="F21" s="34" t="n">
        <v>0.71</v>
      </c>
      <c r="G21" s="34" t="n">
        <f aca="false">ROUND(F21+(F21*$H$10),2)</f>
        <v>0.95</v>
      </c>
      <c r="H21" s="36" t="n">
        <f aca="false">ROUND((E21*G21),2)</f>
        <v>663.48</v>
      </c>
    </row>
    <row r="22" customFormat="false" ht="22.5" hidden="false" customHeight="false" outlineLevel="0" collapsed="false">
      <c r="A22" s="105" t="s">
        <v>88</v>
      </c>
      <c r="B22" s="113" t="s">
        <v>89</v>
      </c>
      <c r="C22" s="107" t="s">
        <v>90</v>
      </c>
      <c r="D22" s="113" t="s">
        <v>91</v>
      </c>
      <c r="E22" s="34" t="n">
        <v>2380</v>
      </c>
      <c r="F22" s="34" t="n">
        <v>0.31</v>
      </c>
      <c r="G22" s="34" t="n">
        <f aca="false">ROUND(F22+(F22*$H$10),2)</f>
        <v>0.41</v>
      </c>
      <c r="H22" s="36" t="n">
        <f aca="false">ROUND((E22*G22),2)</f>
        <v>975.8</v>
      </c>
    </row>
    <row r="23" customFormat="false" ht="33.75" hidden="false" customHeight="false" outlineLevel="0" collapsed="false">
      <c r="A23" s="105" t="s">
        <v>92</v>
      </c>
      <c r="B23" s="113" t="s">
        <v>93</v>
      </c>
      <c r="C23" s="107" t="s">
        <v>94</v>
      </c>
      <c r="D23" s="113" t="s">
        <v>30</v>
      </c>
      <c r="E23" s="34" t="n">
        <v>1000</v>
      </c>
      <c r="F23" s="34" t="n">
        <v>2.72</v>
      </c>
      <c r="G23" s="34" t="n">
        <f aca="false">ROUND(F23+(F23*$H$10),2)</f>
        <v>3.63</v>
      </c>
      <c r="H23" s="36" t="n">
        <f aca="false">ROUND((E23*G23),2)</f>
        <v>3630</v>
      </c>
    </row>
    <row r="24" customFormat="false" ht="33.75" hidden="false" customHeight="false" outlineLevel="0" collapsed="false">
      <c r="A24" s="105" t="s">
        <v>95</v>
      </c>
      <c r="B24" s="113" t="s">
        <v>96</v>
      </c>
      <c r="C24" s="107" t="s">
        <v>97</v>
      </c>
      <c r="D24" s="108" t="s">
        <v>30</v>
      </c>
      <c r="E24" s="34" t="n">
        <v>1000</v>
      </c>
      <c r="F24" s="34" t="n">
        <v>0.64</v>
      </c>
      <c r="G24" s="34" t="n">
        <f aca="false">ROUND(F24+(F24*$H$10),2)</f>
        <v>0.85</v>
      </c>
      <c r="H24" s="36" t="n">
        <f aca="false">ROUND((E24*G24),2)</f>
        <v>850</v>
      </c>
    </row>
    <row r="25" customFormat="false" ht="45" hidden="false" customHeight="false" outlineLevel="0" collapsed="false">
      <c r="A25" s="105" t="s">
        <v>98</v>
      </c>
      <c r="B25" s="113" t="s">
        <v>99</v>
      </c>
      <c r="C25" s="107" t="s">
        <v>100</v>
      </c>
      <c r="D25" s="113" t="s">
        <v>80</v>
      </c>
      <c r="E25" s="34" t="n">
        <v>30</v>
      </c>
      <c r="F25" s="34" t="n">
        <v>337.93</v>
      </c>
      <c r="G25" s="34" t="n">
        <f aca="false">ROUND(F25+(F25*$H$10),2)</f>
        <v>451.07</v>
      </c>
      <c r="H25" s="36" t="n">
        <f aca="false">ROUND((E25*G25),2)</f>
        <v>13532.1</v>
      </c>
      <c r="I25" s="109"/>
    </row>
    <row r="26" customFormat="false" ht="22.5" hidden="false" customHeight="false" outlineLevel="0" collapsed="false">
      <c r="A26" s="105" t="s">
        <v>101</v>
      </c>
      <c r="B26" s="113" t="s">
        <v>102</v>
      </c>
      <c r="C26" s="107" t="s">
        <v>103</v>
      </c>
      <c r="D26" s="113" t="s">
        <v>84</v>
      </c>
      <c r="E26" s="34" t="n">
        <v>300</v>
      </c>
      <c r="F26" s="34" t="n">
        <v>0.8</v>
      </c>
      <c r="G26" s="34" t="n">
        <f aca="false">ROUND(F26+(F26*$H$10),2)</f>
        <v>1.07</v>
      </c>
      <c r="H26" s="36" t="n">
        <f aca="false">ROUND((E26*G26),2)</f>
        <v>321</v>
      </c>
      <c r="I26" s="109"/>
    </row>
    <row r="27" customFormat="false" ht="18" hidden="false" customHeight="true" outlineLevel="0" collapsed="false">
      <c r="A27" s="105"/>
      <c r="B27" s="106"/>
      <c r="C27" s="107"/>
      <c r="D27" s="108"/>
      <c r="E27" s="34"/>
      <c r="F27" s="34"/>
      <c r="G27" s="34" t="n">
        <f aca="false">ROUND(F27+(F27*$H$10),2)</f>
        <v>0</v>
      </c>
      <c r="H27" s="36" t="n">
        <f aca="false">ROUND((E27*G27),2)</f>
        <v>0</v>
      </c>
    </row>
    <row r="28" customFormat="false" ht="18" hidden="false" customHeight="true" outlineLevel="0" collapsed="false">
      <c r="A28" s="110" t="n">
        <v>3</v>
      </c>
      <c r="B28" s="111" t="s">
        <v>104</v>
      </c>
      <c r="C28" s="112" t="s">
        <v>105</v>
      </c>
      <c r="D28" s="108"/>
      <c r="E28" s="34"/>
      <c r="F28" s="34"/>
      <c r="G28" s="34" t="n">
        <f aca="false">ROUND(F28+(F28*$H$10),2)</f>
        <v>0</v>
      </c>
      <c r="H28" s="36" t="n">
        <f aca="false">ROUND((E28*G28),2)</f>
        <v>0</v>
      </c>
    </row>
    <row r="29" customFormat="false" ht="18" hidden="false" customHeight="true" outlineLevel="0" collapsed="false">
      <c r="A29" s="105" t="s">
        <v>106</v>
      </c>
      <c r="B29" s="113" t="s">
        <v>107</v>
      </c>
      <c r="C29" s="107" t="s">
        <v>108</v>
      </c>
      <c r="D29" s="108" t="s">
        <v>109</v>
      </c>
      <c r="E29" s="34" t="n">
        <v>400</v>
      </c>
      <c r="F29" s="34" t="n">
        <v>9.37</v>
      </c>
      <c r="G29" s="34" t="n">
        <f aca="false">ROUND(F29+(F29*$H$10),2)</f>
        <v>12.51</v>
      </c>
      <c r="H29" s="36" t="n">
        <f aca="false">ROUND((E29*G29),2)</f>
        <v>5004</v>
      </c>
    </row>
    <row r="30" customFormat="false" ht="18" hidden="false" customHeight="true" outlineLevel="0" collapsed="false">
      <c r="A30" s="105"/>
      <c r="B30" s="106"/>
      <c r="C30" s="107"/>
      <c r="D30" s="108"/>
      <c r="E30" s="34"/>
      <c r="F30" s="34"/>
      <c r="G30" s="34" t="n">
        <f aca="false">ROUND(F30+(F30*$H$10),2)</f>
        <v>0</v>
      </c>
      <c r="H30" s="36" t="n">
        <f aca="false">ROUND((E30*G30),2)</f>
        <v>0</v>
      </c>
    </row>
    <row r="31" customFormat="false" ht="18" hidden="false" customHeight="true" outlineLevel="0" collapsed="false">
      <c r="A31" s="110" t="n">
        <v>4</v>
      </c>
      <c r="B31" s="111" t="s">
        <v>110</v>
      </c>
      <c r="C31" s="112" t="s">
        <v>111</v>
      </c>
      <c r="D31" s="108"/>
      <c r="E31" s="34"/>
      <c r="F31" s="34"/>
      <c r="G31" s="34" t="n">
        <f aca="false">ROUND(F31+(F31*$H$10),2)</f>
        <v>0</v>
      </c>
      <c r="H31" s="36" t="n">
        <f aca="false">ROUND((E31*G31),2)</f>
        <v>0</v>
      </c>
    </row>
    <row r="32" customFormat="false" ht="22.5" hidden="false" customHeight="false" outlineLevel="0" collapsed="false">
      <c r="A32" s="105" t="s">
        <v>112</v>
      </c>
      <c r="B32" s="113" t="s">
        <v>113</v>
      </c>
      <c r="C32" s="107" t="s">
        <v>114</v>
      </c>
      <c r="D32" s="108" t="s">
        <v>109</v>
      </c>
      <c r="E32" s="34" t="n">
        <v>400</v>
      </c>
      <c r="F32" s="34" t="n">
        <v>23.56</v>
      </c>
      <c r="G32" s="34" t="n">
        <f aca="false">ROUND(F32+(F32*$H$10),2)</f>
        <v>31.45</v>
      </c>
      <c r="H32" s="36" t="n">
        <f aca="false">ROUND((E32*G32),2)</f>
        <v>12580</v>
      </c>
    </row>
    <row r="33" customFormat="false" ht="18" hidden="false" customHeight="true" outlineLevel="0" collapsed="false">
      <c r="A33" s="105"/>
      <c r="B33" s="106"/>
      <c r="C33" s="107"/>
      <c r="D33" s="108"/>
      <c r="E33" s="34"/>
      <c r="F33" s="34"/>
      <c r="G33" s="34" t="n">
        <f aca="false">F33+(F33*$H$10)</f>
        <v>0</v>
      </c>
      <c r="H33" s="36" t="n">
        <f aca="false">E33*G33</f>
        <v>0</v>
      </c>
    </row>
    <row r="34" customFormat="false" ht="18" hidden="false" customHeight="true" outlineLevel="0" collapsed="false">
      <c r="A34" s="105"/>
      <c r="B34" s="106"/>
      <c r="C34" s="107"/>
      <c r="D34" s="108"/>
      <c r="E34" s="34"/>
      <c r="F34" s="34"/>
      <c r="G34" s="34" t="n">
        <f aca="false">F34+(F34*$H$10)</f>
        <v>0</v>
      </c>
      <c r="H34" s="36" t="n">
        <f aca="false">E34*G34</f>
        <v>0</v>
      </c>
    </row>
    <row r="35" customFormat="false" ht="18" hidden="false" customHeight="true" outlineLevel="0" collapsed="false">
      <c r="A35" s="105"/>
      <c r="B35" s="106"/>
      <c r="C35" s="114" t="s">
        <v>115</v>
      </c>
      <c r="D35" s="108"/>
      <c r="E35" s="34"/>
      <c r="F35" s="34"/>
      <c r="G35" s="34" t="n">
        <f aca="false">F35+(F35*$H$10)</f>
        <v>0</v>
      </c>
      <c r="H35" s="36" t="n">
        <f aca="false">E35*G35</f>
        <v>0</v>
      </c>
    </row>
    <row r="36" customFormat="false" ht="18" hidden="false" customHeight="true" outlineLevel="0" collapsed="false">
      <c r="A36" s="105"/>
      <c r="B36" s="106"/>
      <c r="C36" s="114"/>
      <c r="D36" s="108"/>
      <c r="E36" s="34"/>
      <c r="F36" s="34"/>
      <c r="G36" s="34" t="n">
        <f aca="false">F36+(F36*$H$10)</f>
        <v>0</v>
      </c>
      <c r="H36" s="36" t="n">
        <f aca="false">E36*G36</f>
        <v>0</v>
      </c>
    </row>
    <row r="37" customFormat="false" ht="18" hidden="false" customHeight="true" outlineLevel="0" collapsed="false">
      <c r="A37" s="105"/>
      <c r="B37" s="106"/>
      <c r="C37" s="107"/>
      <c r="D37" s="108"/>
      <c r="E37" s="34"/>
      <c r="F37" s="34"/>
      <c r="G37" s="34" t="n">
        <f aca="false">F37+(F37*$H$10)</f>
        <v>0</v>
      </c>
      <c r="H37" s="36" t="n">
        <f aca="false">E37*G37</f>
        <v>0</v>
      </c>
    </row>
    <row r="38" customFormat="false" ht="18" hidden="false" customHeight="true" outlineLevel="0" collapsed="false">
      <c r="A38" s="105"/>
      <c r="B38" s="106"/>
      <c r="C38" s="107"/>
      <c r="D38" s="108"/>
      <c r="E38" s="34"/>
      <c r="F38" s="34"/>
      <c r="G38" s="34" t="n">
        <f aca="false">F38+(F38*$H$10)</f>
        <v>0</v>
      </c>
      <c r="H38" s="36" t="n">
        <f aca="false">E38*G38</f>
        <v>0</v>
      </c>
    </row>
    <row r="39" customFormat="false" ht="18" hidden="false" customHeight="true" outlineLevel="0" collapsed="false">
      <c r="A39" s="115"/>
      <c r="B39" s="38"/>
      <c r="C39" s="39"/>
      <c r="D39" s="116"/>
      <c r="E39" s="117"/>
      <c r="F39" s="117"/>
      <c r="G39" s="117" t="n">
        <f aca="false">F39+(F39*$H$10)</f>
        <v>0</v>
      </c>
      <c r="H39" s="118" t="n">
        <f aca="false">E39*G39</f>
        <v>0</v>
      </c>
    </row>
    <row r="40" customFormat="false" ht="18" hidden="false" customHeight="true" outlineLevel="0" collapsed="false">
      <c r="A40" s="115"/>
      <c r="B40" s="38"/>
      <c r="C40" s="39"/>
      <c r="D40" s="119"/>
      <c r="E40" s="117"/>
      <c r="F40" s="117"/>
      <c r="G40" s="117" t="n">
        <f aca="false">F40+(F40*$H$10)</f>
        <v>0</v>
      </c>
      <c r="H40" s="118" t="n">
        <f aca="false">E40*G40</f>
        <v>0</v>
      </c>
    </row>
    <row r="41" customFormat="false" ht="18" hidden="false" customHeight="true" outlineLevel="0" collapsed="false">
      <c r="A41" s="120"/>
      <c r="B41" s="121"/>
      <c r="C41" s="122"/>
      <c r="D41" s="123"/>
      <c r="E41" s="124"/>
      <c r="F41" s="125"/>
      <c r="G41" s="125" t="n">
        <f aca="false">F41*$H$10</f>
        <v>0</v>
      </c>
      <c r="H41" s="126" t="n">
        <f aca="false">E41*G41</f>
        <v>0</v>
      </c>
    </row>
    <row r="42" customFormat="false" ht="18" hidden="false" customHeight="true" outlineLevel="0" collapsed="false">
      <c r="A42" s="127" t="s">
        <v>52</v>
      </c>
      <c r="B42" s="127"/>
      <c r="C42" s="127"/>
      <c r="D42" s="127"/>
      <c r="E42" s="127"/>
      <c r="F42" s="127"/>
      <c r="G42" s="127"/>
      <c r="H42" s="128" t="n">
        <f aca="false">SUM(H13:H41)</f>
        <v>46286.62</v>
      </c>
    </row>
    <row r="43" customFormat="false" ht="14.25" hidden="false" customHeight="true" outlineLevel="0" collapsed="false">
      <c r="A43" s="129"/>
      <c r="B43" s="129"/>
      <c r="C43" s="129"/>
      <c r="D43" s="129"/>
      <c r="E43" s="129"/>
      <c r="F43" s="129"/>
      <c r="G43" s="129"/>
      <c r="H43" s="130"/>
    </row>
    <row r="44" customFormat="false" ht="11.25" hidden="false" customHeight="true" outlineLevel="0" collapsed="false">
      <c r="A44" s="131"/>
      <c r="B44" s="131"/>
      <c r="C44" s="131"/>
      <c r="D44" s="131"/>
      <c r="E44" s="131"/>
      <c r="F44" s="131"/>
      <c r="G44" s="131"/>
      <c r="H44" s="131"/>
    </row>
    <row r="45" customFormat="false" ht="11.25" hidden="false" customHeight="true" outlineLevel="0" collapsed="false">
      <c r="A45" s="131"/>
      <c r="B45" s="132"/>
      <c r="C45" s="132"/>
      <c r="D45" s="131"/>
      <c r="E45" s="132"/>
      <c r="F45" s="132"/>
      <c r="G45" s="133"/>
      <c r="H45" s="131"/>
    </row>
    <row r="46" customFormat="false" ht="12.75" hidden="false" customHeight="false" outlineLevel="0" collapsed="false">
      <c r="A46" s="134"/>
      <c r="B46" s="135" t="s">
        <v>37</v>
      </c>
      <c r="C46" s="135"/>
      <c r="D46" s="134"/>
      <c r="E46" s="136" t="s">
        <v>38</v>
      </c>
      <c r="F46" s="136"/>
      <c r="G46" s="136"/>
      <c r="H46" s="134"/>
    </row>
    <row r="49" customFormat="false" ht="11.25" hidden="false" customHeight="true" outlineLevel="0" collapsed="false">
      <c r="A49" s="131"/>
      <c r="B49" s="132"/>
      <c r="C49" s="132"/>
      <c r="D49" s="131"/>
      <c r="E49" s="133"/>
      <c r="F49" s="133"/>
      <c r="G49" s="133"/>
      <c r="H49" s="131"/>
    </row>
    <row r="50" customFormat="false" ht="12.75" hidden="false" customHeight="false" outlineLevel="0" collapsed="false">
      <c r="A50" s="134"/>
      <c r="B50" s="135" t="s">
        <v>116</v>
      </c>
      <c r="C50" s="135"/>
      <c r="D50" s="134"/>
      <c r="E50" s="136"/>
      <c r="F50" s="136"/>
      <c r="G50" s="136"/>
      <c r="H50" s="134"/>
    </row>
    <row r="51" customFormat="false" ht="4.5" hidden="false" customHeight="true" outlineLevel="0" collapsed="false"/>
  </sheetData>
  <mergeCells count="26">
    <mergeCell ref="A1:B1"/>
    <mergeCell ref="C1:H1"/>
    <mergeCell ref="A2:H2"/>
    <mergeCell ref="A3:H3"/>
    <mergeCell ref="A4:H4"/>
    <mergeCell ref="A6:E6"/>
    <mergeCell ref="F6:H6"/>
    <mergeCell ref="A7:E7"/>
    <mergeCell ref="F7:H7"/>
    <mergeCell ref="A8:D8"/>
    <mergeCell ref="E8:H8"/>
    <mergeCell ref="A9:D9"/>
    <mergeCell ref="E9:E10"/>
    <mergeCell ref="F9:F10"/>
    <mergeCell ref="A10:D10"/>
    <mergeCell ref="A11:H11"/>
    <mergeCell ref="C35:C36"/>
    <mergeCell ref="A42:G42"/>
    <mergeCell ref="B45:C45"/>
    <mergeCell ref="E45:F45"/>
    <mergeCell ref="B46:C46"/>
    <mergeCell ref="E46:F46"/>
    <mergeCell ref="B49:C49"/>
    <mergeCell ref="E49:F49"/>
    <mergeCell ref="B50:C50"/>
    <mergeCell ref="E50:F50"/>
  </mergeCells>
  <printOptions headings="false" gridLines="false" gridLinesSet="true" horizontalCentered="false" verticalCentered="false"/>
  <pageMargins left="0.7875" right="0.196527777777778" top="0.39375" bottom="0.39375" header="0.511805555555555" footer="0.511805555555555"/>
  <pageSetup paperSize="9" scale="77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2"/>
  <sheetViews>
    <sheetView showFormulas="false" showGridLines="true" showRowColHeaders="true" showZeros="fals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7" activeCellId="0" sqref="A17"/>
    </sheetView>
  </sheetViews>
  <sheetFormatPr defaultRowHeight="12.75" zeroHeight="false" outlineLevelRow="0" outlineLevelCol="0"/>
  <cols>
    <col collapsed="false" customWidth="true" hidden="false" outlineLevel="0" max="1" min="1" style="0" width="19.85"/>
    <col collapsed="false" customWidth="true" hidden="false" outlineLevel="0" max="2" min="2" style="0" width="11.29"/>
    <col collapsed="false" customWidth="true" hidden="false" outlineLevel="0" max="3" min="3" style="0" width="15.15"/>
    <col collapsed="false" customWidth="true" hidden="false" outlineLevel="0" max="6" min="4" style="0" width="8.67"/>
    <col collapsed="false" customWidth="true" hidden="false" outlineLevel="0" max="7" min="7" style="0" width="12.42"/>
    <col collapsed="false" customWidth="true" hidden="false" outlineLevel="0" max="8" min="8" style="0" width="8.67"/>
    <col collapsed="false" customWidth="true" hidden="false" outlineLevel="0" max="9" min="9" style="0" width="14.86"/>
    <col collapsed="false" customWidth="true" hidden="false" outlineLevel="0" max="1025" min="10" style="0" width="8.67"/>
  </cols>
  <sheetData>
    <row r="1" customFormat="false" ht="12.75" hidden="false" customHeight="false" outlineLevel="0" collapsed="false">
      <c r="A1" s="137" t="s">
        <v>117</v>
      </c>
      <c r="B1" s="137"/>
      <c r="C1" s="137"/>
      <c r="D1" s="138" t="s">
        <v>118</v>
      </c>
      <c r="E1" s="138"/>
      <c r="F1" s="138"/>
      <c r="G1" s="138"/>
      <c r="H1" s="139"/>
      <c r="I1" s="139"/>
    </row>
    <row r="2" customFormat="false" ht="13.5" hidden="false" customHeight="false" outlineLevel="0" collapsed="false">
      <c r="A2" s="140" t="s">
        <v>119</v>
      </c>
      <c r="B2" s="140"/>
      <c r="C2" s="140"/>
      <c r="D2" s="138"/>
      <c r="E2" s="138"/>
      <c r="F2" s="138"/>
      <c r="G2" s="138"/>
      <c r="H2" s="139"/>
      <c r="I2" s="139"/>
    </row>
    <row r="3" customFormat="false" ht="12.75" hidden="false" customHeight="false" outlineLevel="0" collapsed="false">
      <c r="A3" s="141" t="s">
        <v>120</v>
      </c>
      <c r="B3" s="141"/>
      <c r="C3" s="141"/>
      <c r="D3" s="142" t="s">
        <v>121</v>
      </c>
      <c r="E3" s="142"/>
      <c r="F3" s="142"/>
      <c r="G3" s="142"/>
      <c r="H3" s="143" t="s">
        <v>122</v>
      </c>
      <c r="I3" s="144" t="n">
        <f aca="false">IF(H3="s",((1+D8+D5+D6)*(1+D7)*((1+D9)/(1-D11)))-1,0)</f>
        <v>0</v>
      </c>
    </row>
    <row r="4" customFormat="false" ht="13.5" hidden="false" customHeight="false" outlineLevel="0" collapsed="false">
      <c r="A4" s="141"/>
      <c r="B4" s="141"/>
      <c r="C4" s="141"/>
      <c r="D4" s="145" t="s">
        <v>123</v>
      </c>
      <c r="E4" s="145"/>
      <c r="F4" s="145"/>
      <c r="G4" s="145"/>
      <c r="H4" s="146" t="s">
        <v>124</v>
      </c>
      <c r="I4" s="147" t="n">
        <f aca="false">ROUND(IF(H4="s",((1+D8+D5+D6)*(1+D7)*((1+D9)/(1-D11-D10)))-1,0),2)</f>
        <v>0.25</v>
      </c>
    </row>
    <row r="5" customFormat="false" ht="12.75" hidden="false" customHeight="true" outlineLevel="0" collapsed="false">
      <c r="A5" s="148" t="s">
        <v>125</v>
      </c>
      <c r="B5" s="149"/>
      <c r="C5" s="150" t="s">
        <v>126</v>
      </c>
      <c r="D5" s="151" t="n">
        <v>0.0065</v>
      </c>
      <c r="E5" s="151"/>
      <c r="F5" s="152" t="s">
        <v>127</v>
      </c>
      <c r="G5" s="152"/>
      <c r="H5" s="152"/>
      <c r="I5" s="152"/>
    </row>
    <row r="6" customFormat="false" ht="12.75" hidden="false" customHeight="false" outlineLevel="0" collapsed="false">
      <c r="A6" s="153" t="s">
        <v>128</v>
      </c>
      <c r="B6" s="154"/>
      <c r="C6" s="155" t="s">
        <v>129</v>
      </c>
      <c r="D6" s="156" t="n">
        <v>0.0073</v>
      </c>
      <c r="E6" s="156"/>
      <c r="F6" s="152"/>
      <c r="G6" s="152"/>
      <c r="H6" s="152"/>
      <c r="I6" s="152"/>
    </row>
    <row r="7" customFormat="false" ht="12.75" hidden="false" customHeight="false" outlineLevel="0" collapsed="false">
      <c r="A7" s="157" t="s">
        <v>130</v>
      </c>
      <c r="B7" s="154"/>
      <c r="C7" s="155" t="s">
        <v>131</v>
      </c>
      <c r="D7" s="156" t="n">
        <v>0.0137</v>
      </c>
      <c r="E7" s="156"/>
      <c r="F7" s="152"/>
      <c r="G7" s="152"/>
      <c r="H7" s="152"/>
      <c r="I7" s="152"/>
    </row>
    <row r="8" customFormat="false" ht="12.75" hidden="false" customHeight="false" outlineLevel="0" collapsed="false">
      <c r="A8" s="153" t="s">
        <v>132</v>
      </c>
      <c r="B8" s="154"/>
      <c r="C8" s="155" t="s">
        <v>133</v>
      </c>
      <c r="D8" s="156" t="n">
        <v>0.0507</v>
      </c>
      <c r="E8" s="156"/>
      <c r="F8" s="152"/>
      <c r="G8" s="152"/>
      <c r="H8" s="152"/>
      <c r="I8" s="152"/>
    </row>
    <row r="9" customFormat="false" ht="12.75" hidden="false" customHeight="false" outlineLevel="0" collapsed="false">
      <c r="A9" s="153" t="s">
        <v>134</v>
      </c>
      <c r="B9" s="154"/>
      <c r="C9" s="155" t="s">
        <v>135</v>
      </c>
      <c r="D9" s="158" t="n">
        <v>0.074</v>
      </c>
      <c r="E9" s="158"/>
      <c r="F9" s="152"/>
      <c r="G9" s="152"/>
      <c r="H9" s="152"/>
      <c r="I9" s="152"/>
    </row>
    <row r="10" customFormat="false" ht="12.75" hidden="false" customHeight="false" outlineLevel="0" collapsed="false">
      <c r="A10" s="153" t="s">
        <v>136</v>
      </c>
      <c r="B10" s="154"/>
      <c r="C10" s="155" t="n">
        <v>0.02</v>
      </c>
      <c r="D10" s="156" t="n">
        <v>0.02</v>
      </c>
      <c r="E10" s="156"/>
      <c r="F10" s="152"/>
      <c r="G10" s="152"/>
      <c r="H10" s="152"/>
      <c r="I10" s="152"/>
    </row>
    <row r="11" customFormat="false" ht="13.5" hidden="false" customHeight="false" outlineLevel="0" collapsed="false">
      <c r="A11" s="159" t="s">
        <v>137</v>
      </c>
      <c r="B11" s="160"/>
      <c r="C11" s="161" t="n">
        <f aca="false">(3+0.65+2)/100</f>
        <v>0.0565</v>
      </c>
      <c r="D11" s="162" t="n">
        <v>0.0565</v>
      </c>
      <c r="E11" s="162"/>
      <c r="F11" s="152"/>
      <c r="G11" s="152"/>
      <c r="H11" s="152"/>
      <c r="I11" s="152"/>
    </row>
    <row r="12" customFormat="false" ht="12.75" hidden="false" customHeight="false" outlineLevel="0" collapsed="false">
      <c r="A12" s="163"/>
      <c r="B12" s="164"/>
      <c r="C12" s="165"/>
      <c r="F12" s="166"/>
      <c r="G12" s="166"/>
      <c r="H12" s="166"/>
      <c r="I12" s="166"/>
    </row>
    <row r="16" customFormat="false" ht="12.75" hidden="false" customHeight="false" outlineLevel="0" collapsed="false">
      <c r="A16" s="167"/>
      <c r="B16" s="167"/>
      <c r="C16" s="167"/>
      <c r="D16" s="167"/>
      <c r="E16" s="167"/>
      <c r="F16" s="51"/>
      <c r="G16" s="53"/>
      <c r="H16" s="168"/>
      <c r="I16" s="168"/>
    </row>
    <row r="17" customFormat="false" ht="12.75" hidden="false" customHeight="false" outlineLevel="0" collapsed="false">
      <c r="A17" s="56" t="s">
        <v>37</v>
      </c>
      <c r="B17" s="56"/>
      <c r="C17" s="56"/>
      <c r="D17" s="56"/>
      <c r="E17" s="56"/>
      <c r="F17" s="56"/>
      <c r="G17" s="56"/>
      <c r="H17" s="56" t="s">
        <v>38</v>
      </c>
      <c r="I17" s="56"/>
    </row>
    <row r="18" customFormat="false" ht="12.75" hidden="false" customHeight="false" outlineLevel="0" collapsed="false">
      <c r="B18" s="57"/>
      <c r="C18" s="57"/>
      <c r="D18" s="57"/>
      <c r="E18" s="57"/>
      <c r="F18" s="57"/>
      <c r="G18" s="57"/>
    </row>
    <row r="19" customFormat="false" ht="12.75" hidden="false" customHeight="false" outlineLevel="0" collapsed="false">
      <c r="B19" s="57"/>
      <c r="C19" s="57"/>
      <c r="D19" s="57"/>
      <c r="E19" s="57"/>
      <c r="F19" s="57"/>
      <c r="G19" s="57"/>
    </row>
    <row r="20" customFormat="false" ht="12.75" hidden="false" customHeight="false" outlineLevel="0" collapsed="false">
      <c r="B20" s="57"/>
      <c r="C20" s="57"/>
      <c r="D20" s="57"/>
      <c r="E20" s="57"/>
      <c r="F20" s="57"/>
      <c r="G20" s="57"/>
    </row>
    <row r="21" customFormat="false" ht="12.75" hidden="false" customHeight="false" outlineLevel="0" collapsed="false">
      <c r="A21" s="167"/>
      <c r="B21" s="167"/>
      <c r="C21" s="167"/>
      <c r="D21" s="167"/>
      <c r="E21" s="53"/>
      <c r="F21" s="53"/>
      <c r="G21" s="53"/>
    </row>
    <row r="22" customFormat="false" ht="12.75" hidden="false" customHeight="false" outlineLevel="0" collapsed="false">
      <c r="A22" s="55" t="s">
        <v>39</v>
      </c>
      <c r="B22" s="55"/>
      <c r="C22" s="55"/>
      <c r="D22" s="55"/>
      <c r="E22" s="54"/>
      <c r="F22" s="54"/>
      <c r="G22" s="56"/>
    </row>
  </sheetData>
  <mergeCells count="21">
    <mergeCell ref="A1:C1"/>
    <mergeCell ref="D1:G2"/>
    <mergeCell ref="H1:I2"/>
    <mergeCell ref="A2:C2"/>
    <mergeCell ref="A3:C4"/>
    <mergeCell ref="D3:G3"/>
    <mergeCell ref="D4:G4"/>
    <mergeCell ref="D5:E5"/>
    <mergeCell ref="F5:I11"/>
    <mergeCell ref="D6:E6"/>
    <mergeCell ref="D7:E7"/>
    <mergeCell ref="D8:E8"/>
    <mergeCell ref="D9:E9"/>
    <mergeCell ref="D10:E10"/>
    <mergeCell ref="D11:E11"/>
    <mergeCell ref="A16:E16"/>
    <mergeCell ref="A17:F17"/>
    <mergeCell ref="H17:I17"/>
    <mergeCell ref="A21:D21"/>
    <mergeCell ref="E21:F21"/>
    <mergeCell ref="A22:D22"/>
  </mergeCells>
  <conditionalFormatting sqref="H3:H4">
    <cfRule type="cellIs" priority="2" operator="notEqual" aboveAverage="0" equalAverage="0" bottom="0" percent="0" rank="0" text="" dxfId="0">
      <formula>IF(H4="x",0)</formula>
    </cfRule>
  </conditionalFormatting>
  <printOptions headings="false" gridLines="false" gridLinesSet="true" horizontalCentered="false" verticalCentered="false"/>
  <pageMargins left="1.39027777777778" right="0.511805555555555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7"/>
  <sheetViews>
    <sheetView showFormulas="false" showGridLines="true" showRowColHeaders="true" showZeros="false" rightToLeft="false" tabSelected="false" showOutlineSymbols="true" defaultGridColor="true" view="pageBreakPreview" topLeftCell="A1" colorId="64" zoomScale="85" zoomScaleNormal="100" zoomScalePageLayoutView="85" workbookViewId="0">
      <pane xSplit="1" ySplit="0" topLeftCell="B1" activePane="topRight" state="frozen"/>
      <selection pane="topLeft" activeCell="A1" activeCellId="0" sqref="A1"/>
      <selection pane="topRight" activeCell="I6" activeCellId="0" sqref="I6"/>
    </sheetView>
  </sheetViews>
  <sheetFormatPr defaultRowHeight="12.75" zeroHeight="false" outlineLevelRow="0" outlineLevelCol="0"/>
  <cols>
    <col collapsed="false" customWidth="true" hidden="false" outlineLevel="0" max="1" min="1" style="0" width="11.29"/>
    <col collapsed="false" customWidth="true" hidden="false" outlineLevel="0" max="2" min="2" style="0" width="11.14"/>
    <col collapsed="false" customWidth="true" hidden="false" outlineLevel="0" max="3" min="3" style="0" width="42.42"/>
    <col collapsed="false" customWidth="true" hidden="false" outlineLevel="0" max="4" min="4" style="0" width="8.67"/>
    <col collapsed="false" customWidth="true" hidden="false" outlineLevel="0" max="5" min="5" style="0" width="15.29"/>
    <col collapsed="false" customWidth="true" hidden="false" outlineLevel="0" max="6" min="6" style="0" width="16.86"/>
    <col collapsed="false" customWidth="true" hidden="false" outlineLevel="0" max="7" min="7" style="0" width="9"/>
    <col collapsed="false" customWidth="true" hidden="false" outlineLevel="0" max="8" min="8" style="0" width="8.57"/>
    <col collapsed="false" customWidth="true" hidden="false" outlineLevel="0" max="9" min="9" style="0" width="8.67"/>
    <col collapsed="false" customWidth="true" hidden="false" outlineLevel="0" max="10" min="10" style="0" width="8.29"/>
    <col collapsed="false" customWidth="true" hidden="false" outlineLevel="0" max="11" min="11" style="0" width="11.14"/>
    <col collapsed="false" customWidth="true" hidden="false" outlineLevel="0" max="12" min="12" style="0" width="8.67"/>
    <col collapsed="false" customWidth="true" hidden="false" outlineLevel="0" max="13" min="13" style="0" width="12.86"/>
    <col collapsed="false" customWidth="true" hidden="false" outlineLevel="0" max="1025" min="14" style="0" width="8.67"/>
  </cols>
  <sheetData>
    <row r="1" customFormat="false" ht="12.75" hidden="false" customHeight="true" outlineLevel="0" collapsed="false">
      <c r="A1" s="169"/>
      <c r="B1" s="170"/>
      <c r="C1" s="171"/>
      <c r="D1" s="172"/>
      <c r="E1" s="172"/>
      <c r="F1" s="172"/>
      <c r="G1" s="172"/>
      <c r="H1" s="172"/>
      <c r="I1" s="171"/>
      <c r="J1" s="171"/>
      <c r="K1" s="173"/>
    </row>
    <row r="2" customFormat="false" ht="12.75" hidden="false" customHeight="true" outlineLevel="0" collapsed="false">
      <c r="A2" s="174"/>
      <c r="B2" s="175"/>
      <c r="C2" s="176"/>
      <c r="D2" s="176"/>
      <c r="E2" s="176"/>
      <c r="F2" s="176"/>
      <c r="G2" s="176"/>
      <c r="H2" s="176"/>
      <c r="I2" s="177"/>
      <c r="J2" s="177"/>
      <c r="K2" s="178"/>
    </row>
    <row r="3" customFormat="false" ht="52.5" hidden="false" customHeight="true" outlineLevel="0" collapsed="false">
      <c r="A3" s="179"/>
      <c r="B3" s="180"/>
      <c r="C3" s="176"/>
      <c r="D3" s="181" t="s">
        <v>138</v>
      </c>
      <c r="E3" s="181"/>
      <c r="F3" s="181"/>
      <c r="G3" s="176"/>
      <c r="H3" s="176"/>
      <c r="I3" s="177"/>
      <c r="J3" s="177"/>
      <c r="K3" s="178"/>
    </row>
    <row r="4" customFormat="false" ht="12.75" hidden="false" customHeight="true" outlineLevel="0" collapsed="false">
      <c r="A4" s="182"/>
      <c r="B4" s="183"/>
      <c r="C4" s="176"/>
      <c r="D4" s="176"/>
      <c r="E4" s="176"/>
      <c r="F4" s="176"/>
      <c r="G4" s="176"/>
      <c r="H4" s="176"/>
      <c r="I4" s="177"/>
      <c r="J4" s="177"/>
      <c r="K4" s="178"/>
    </row>
    <row r="5" customFormat="false" ht="13.5" hidden="false" customHeight="false" outlineLevel="0" collapsed="false">
      <c r="A5" s="184"/>
      <c r="B5" s="185"/>
      <c r="C5" s="185"/>
      <c r="D5" s="185"/>
      <c r="E5" s="185"/>
      <c r="F5" s="185"/>
      <c r="G5" s="185"/>
      <c r="H5" s="185"/>
      <c r="I5" s="185"/>
      <c r="J5" s="185"/>
      <c r="K5" s="186"/>
    </row>
    <row r="6" customFormat="false" ht="13.5" hidden="false" customHeight="false" outlineLevel="0" collapsed="false">
      <c r="A6" s="187" t="s">
        <v>2</v>
      </c>
      <c r="B6" s="188"/>
      <c r="C6" s="189"/>
      <c r="D6" s="190" t="s">
        <v>139</v>
      </c>
      <c r="E6" s="185"/>
      <c r="F6" s="185"/>
      <c r="G6" s="185"/>
      <c r="H6" s="185"/>
      <c r="I6" s="191" t="s">
        <v>140</v>
      </c>
      <c r="J6" s="191"/>
      <c r="K6" s="191"/>
    </row>
    <row r="7" customFormat="false" ht="13.5" hidden="false" customHeight="false" outlineLevel="0" collapsed="false">
      <c r="A7" s="192" t="str">
        <f aca="false">'Planilha Orcamentaria'!A7:E7</f>
        <v>OBRA: Impermeabilização de Celula do Aterro Sanitário</v>
      </c>
      <c r="B7" s="192"/>
      <c r="C7" s="192"/>
      <c r="D7" s="190" t="s">
        <v>141</v>
      </c>
      <c r="E7" s="185"/>
      <c r="F7" s="185"/>
      <c r="G7" s="185"/>
      <c r="H7" s="185"/>
      <c r="I7" s="191" t="s">
        <v>142</v>
      </c>
      <c r="J7" s="191"/>
      <c r="K7" s="191"/>
    </row>
    <row r="8" customFormat="false" ht="13.5" hidden="true" customHeight="true" outlineLevel="0" collapsed="false">
      <c r="A8" s="193"/>
      <c r="B8" s="194"/>
      <c r="C8" s="194"/>
      <c r="D8" s="194"/>
      <c r="E8" s="194"/>
      <c r="F8" s="194" t="s">
        <v>143</v>
      </c>
      <c r="G8" s="195" t="s">
        <v>144</v>
      </c>
      <c r="H8" s="195"/>
      <c r="I8" s="196"/>
      <c r="J8" s="197" t="s">
        <v>145</v>
      </c>
      <c r="K8" s="198"/>
    </row>
    <row r="9" customFormat="false" ht="38.25" hidden="false" customHeight="false" outlineLevel="0" collapsed="false">
      <c r="A9" s="199" t="s">
        <v>16</v>
      </c>
      <c r="B9" s="200" t="s">
        <v>17</v>
      </c>
      <c r="C9" s="200" t="s">
        <v>146</v>
      </c>
      <c r="D9" s="201" t="s">
        <v>147</v>
      </c>
      <c r="E9" s="201" t="s">
        <v>148</v>
      </c>
      <c r="F9" s="202" t="s">
        <v>149</v>
      </c>
      <c r="G9" s="200" t="s">
        <v>150</v>
      </c>
      <c r="H9" s="200"/>
      <c r="I9" s="203" t="s">
        <v>151</v>
      </c>
      <c r="J9" s="203"/>
      <c r="K9" s="203"/>
    </row>
    <row r="10" customFormat="false" ht="12.75" hidden="false" customHeight="false" outlineLevel="0" collapsed="false">
      <c r="A10" s="204" t="n">
        <v>1</v>
      </c>
      <c r="B10" s="205"/>
      <c r="C10" s="206" t="str">
        <f aca="false">'Planilha Orcamentaria'!C13</f>
        <v>SERVIÇOS PRELIMINARES</v>
      </c>
      <c r="D10" s="207" t="s">
        <v>152</v>
      </c>
      <c r="E10" s="208" t="n">
        <f aca="false">E11/E15</f>
        <v>0.130483798830987</v>
      </c>
      <c r="F10" s="208" t="n">
        <v>1</v>
      </c>
      <c r="G10" s="209"/>
      <c r="H10" s="209"/>
      <c r="I10" s="210" t="n">
        <f aca="false">F10</f>
        <v>1</v>
      </c>
      <c r="J10" s="210"/>
      <c r="K10" s="210"/>
    </row>
    <row r="11" customFormat="false" ht="30.75" hidden="false" customHeight="true" outlineLevel="0" collapsed="false">
      <c r="A11" s="204"/>
      <c r="B11" s="205"/>
      <c r="C11" s="206"/>
      <c r="D11" s="211" t="s">
        <v>153</v>
      </c>
      <c r="E11" s="212" t="n">
        <f aca="false">'Planilha Orcamentaria'!H14</f>
        <v>1692.14</v>
      </c>
      <c r="F11" s="212" t="n">
        <f aca="false">F10*$E$11</f>
        <v>1692.14</v>
      </c>
      <c r="G11" s="213"/>
      <c r="H11" s="213"/>
      <c r="I11" s="214" t="n">
        <f aca="false">E11</f>
        <v>1692.14</v>
      </c>
      <c r="J11" s="214"/>
      <c r="K11" s="214"/>
    </row>
    <row r="12" customFormat="false" ht="12.75" hidden="false" customHeight="false" outlineLevel="0" collapsed="false">
      <c r="A12" s="204" t="n">
        <v>1</v>
      </c>
      <c r="B12" s="205"/>
      <c r="C12" s="206" t="str">
        <f aca="false">'Planilha Orcamentaria'!B16</f>
        <v>MATERIAL</v>
      </c>
      <c r="D12" s="207" t="s">
        <v>152</v>
      </c>
      <c r="E12" s="208" t="n">
        <f aca="false">E13/E17</f>
        <v>0.86874713450573</v>
      </c>
      <c r="F12" s="208" t="n">
        <v>1</v>
      </c>
      <c r="G12" s="209"/>
      <c r="H12" s="209"/>
      <c r="I12" s="210" t="n">
        <f aca="false">F12</f>
        <v>1</v>
      </c>
      <c r="J12" s="210"/>
      <c r="K12" s="210"/>
      <c r="M12" s="215" t="n">
        <v>43224</v>
      </c>
    </row>
    <row r="13" customFormat="false" ht="24" hidden="false" customHeight="false" outlineLevel="0" collapsed="false">
      <c r="A13" s="204"/>
      <c r="B13" s="205"/>
      <c r="C13" s="206"/>
      <c r="D13" s="211" t="s">
        <v>153</v>
      </c>
      <c r="E13" s="212" t="n">
        <f aca="false">'Planilha Orcamentaria'!H19</f>
        <v>97035.05</v>
      </c>
      <c r="F13" s="212" t="n">
        <f aca="false">F12*$E$13</f>
        <v>97035.05</v>
      </c>
      <c r="G13" s="213"/>
      <c r="H13" s="213"/>
      <c r="I13" s="214" t="n">
        <f aca="false">E13</f>
        <v>97035.05</v>
      </c>
      <c r="J13" s="214"/>
      <c r="K13" s="214"/>
    </row>
    <row r="14" customFormat="false" ht="12.75" hidden="false" customHeight="false" outlineLevel="0" collapsed="false">
      <c r="A14" s="216" t="n">
        <v>2</v>
      </c>
      <c r="B14" s="217"/>
      <c r="C14" s="218" t="str">
        <f aca="false">'Planilha Orcamentaria'!B20</f>
        <v>MÃO DE OBRA</v>
      </c>
      <c r="D14" s="211" t="s">
        <v>152</v>
      </c>
      <c r="E14" s="219" t="n">
        <f aca="false">E15/E17</f>
        <v>0.116103269794752</v>
      </c>
      <c r="F14" s="220" t="n">
        <v>0.5</v>
      </c>
      <c r="G14" s="221" t="n">
        <v>0.5</v>
      </c>
      <c r="H14" s="221"/>
      <c r="I14" s="222" t="n">
        <f aca="false">SUM(F14:H14)</f>
        <v>1</v>
      </c>
      <c r="J14" s="222"/>
      <c r="K14" s="222"/>
    </row>
    <row r="15" customFormat="false" ht="24" hidden="false" customHeight="false" outlineLevel="0" collapsed="false">
      <c r="A15" s="216"/>
      <c r="B15" s="217"/>
      <c r="C15" s="218"/>
      <c r="D15" s="211" t="s">
        <v>153</v>
      </c>
      <c r="E15" s="223" t="n">
        <f aca="false">'Planilha Orcamentaria'!H21</f>
        <v>12968.2</v>
      </c>
      <c r="F15" s="223" t="n">
        <f aca="false">F14*$E$15</f>
        <v>6484.1</v>
      </c>
      <c r="G15" s="224" t="n">
        <f aca="false">G14*$E$15</f>
        <v>6484.1</v>
      </c>
      <c r="H15" s="224"/>
      <c r="I15" s="225" t="n">
        <f aca="false">SUM(F15:H15)</f>
        <v>12968.2</v>
      </c>
      <c r="J15" s="225"/>
      <c r="K15" s="225"/>
    </row>
    <row r="16" customFormat="false" ht="12.75" hidden="false" customHeight="true" outlineLevel="0" collapsed="false">
      <c r="A16" s="226" t="s">
        <v>151</v>
      </c>
      <c r="B16" s="226"/>
      <c r="C16" s="226"/>
      <c r="D16" s="227" t="s">
        <v>152</v>
      </c>
      <c r="E16" s="228" t="n">
        <f aca="false">E12+E14</f>
        <v>0.984850404300482</v>
      </c>
      <c r="F16" s="228" t="n">
        <f aca="false">F17/$E$17</f>
        <v>0.941948365102624</v>
      </c>
      <c r="G16" s="229" t="n">
        <f aca="false">G17/$E$17</f>
        <v>0.0580516348973758</v>
      </c>
      <c r="H16" s="229"/>
      <c r="I16" s="230"/>
      <c r="J16" s="230"/>
      <c r="K16" s="230"/>
    </row>
    <row r="17" customFormat="false" ht="24.75" hidden="false" customHeight="false" outlineLevel="0" collapsed="false">
      <c r="A17" s="226"/>
      <c r="B17" s="226"/>
      <c r="C17" s="226"/>
      <c r="D17" s="231" t="s">
        <v>153</v>
      </c>
      <c r="E17" s="232" t="n">
        <f aca="false">'Planilha Orcamentaria'!H23</f>
        <v>111695.39</v>
      </c>
      <c r="F17" s="232" t="n">
        <f aca="false">F11+F13+F15</f>
        <v>105211.29</v>
      </c>
      <c r="G17" s="233" t="n">
        <f aca="false">G13+G15</f>
        <v>6484.1</v>
      </c>
      <c r="H17" s="233"/>
      <c r="I17" s="234" t="n">
        <f aca="false">SUM(I13+I15+I11)</f>
        <v>111695.39</v>
      </c>
      <c r="J17" s="234"/>
      <c r="K17" s="234"/>
      <c r="M17" s="235" t="n">
        <f aca="false">SUM(F16:K16)</f>
        <v>1</v>
      </c>
    </row>
    <row r="18" customFormat="false" ht="12.75" hidden="false" customHeight="false" outlineLevel="0" collapsed="false">
      <c r="A18" s="236"/>
      <c r="B18" s="237"/>
      <c r="C18" s="237"/>
      <c r="D18" s="238"/>
      <c r="E18" s="238"/>
      <c r="F18" s="237"/>
      <c r="G18" s="237"/>
      <c r="H18" s="237"/>
      <c r="I18" s="177"/>
      <c r="J18" s="177"/>
      <c r="K18" s="178"/>
      <c r="M18" s="239" t="n">
        <f aca="false">SUM(F17:K17)</f>
        <v>223390.78</v>
      </c>
    </row>
    <row r="19" customFormat="false" ht="12.75" hidden="false" customHeight="false" outlineLevel="0" collapsed="false">
      <c r="A19" s="240"/>
      <c r="B19" s="241"/>
      <c r="C19" s="241"/>
      <c r="D19" s="241"/>
      <c r="E19" s="241"/>
      <c r="F19" s="241"/>
      <c r="G19" s="241"/>
      <c r="H19" s="241"/>
      <c r="I19" s="177"/>
      <c r="J19" s="242"/>
      <c r="K19" s="242"/>
    </row>
    <row r="20" customFormat="false" ht="12.75" hidden="false" customHeight="false" outlineLevel="0" collapsed="false">
      <c r="A20" s="240"/>
      <c r="B20" s="241"/>
      <c r="C20" s="241"/>
      <c r="D20" s="241"/>
      <c r="E20" s="241"/>
      <c r="F20" s="241"/>
      <c r="G20" s="241"/>
      <c r="H20" s="241"/>
      <c r="I20" s="177"/>
      <c r="J20" s="242"/>
      <c r="K20" s="242"/>
    </row>
    <row r="21" customFormat="false" ht="12.75" hidden="false" customHeight="false" outlineLevel="0" collapsed="false">
      <c r="A21" s="240"/>
      <c r="B21" s="177"/>
      <c r="C21" s="177"/>
      <c r="D21" s="131"/>
      <c r="E21" s="131"/>
      <c r="F21" s="241"/>
      <c r="G21" s="177"/>
      <c r="H21" s="241"/>
      <c r="I21" s="177"/>
      <c r="J21" s="242"/>
      <c r="K21" s="242"/>
    </row>
    <row r="22" customFormat="false" ht="12.75" hidden="false" customHeight="false" outlineLevel="0" collapsed="false">
      <c r="A22" s="243"/>
      <c r="B22" s="177"/>
      <c r="C22" s="177"/>
      <c r="D22" s="134" t="s">
        <v>154</v>
      </c>
      <c r="E22" s="134"/>
      <c r="F22" s="134"/>
      <c r="G22" s="177"/>
      <c r="H22" s="241"/>
      <c r="I22" s="74"/>
      <c r="J22" s="242"/>
      <c r="K22" s="242"/>
    </row>
    <row r="23" customFormat="false" ht="12.75" hidden="false" customHeight="false" outlineLevel="0" collapsed="false">
      <c r="A23" s="244"/>
      <c r="B23" s="177"/>
      <c r="C23" s="177"/>
      <c r="D23" s="245"/>
      <c r="E23" s="245"/>
      <c r="F23" s="246"/>
      <c r="G23" s="177"/>
      <c r="H23" s="241"/>
      <c r="I23" s="134"/>
      <c r="J23" s="242"/>
      <c r="K23" s="242"/>
    </row>
    <row r="24" customFormat="false" ht="12.75" hidden="false" customHeight="false" outlineLevel="0" collapsed="false">
      <c r="A24" s="244"/>
      <c r="B24" s="177"/>
      <c r="C24" s="177"/>
      <c r="D24" s="245"/>
      <c r="E24" s="245"/>
      <c r="F24" s="246"/>
      <c r="G24" s="246"/>
      <c r="H24" s="241"/>
      <c r="I24" s="177"/>
      <c r="J24" s="242"/>
      <c r="K24" s="242"/>
    </row>
    <row r="25" customFormat="false" ht="12.75" hidden="false" customHeight="false" outlineLevel="0" collapsed="false">
      <c r="A25" s="247"/>
      <c r="B25" s="177"/>
      <c r="C25" s="177"/>
      <c r="D25" s="133"/>
      <c r="E25" s="133"/>
      <c r="F25" s="248"/>
      <c r="G25" s="248"/>
      <c r="H25" s="241"/>
      <c r="I25" s="177"/>
      <c r="J25" s="242"/>
      <c r="K25" s="242"/>
    </row>
    <row r="26" customFormat="false" ht="12.75" hidden="false" customHeight="false" outlineLevel="0" collapsed="false">
      <c r="A26" s="249"/>
      <c r="B26" s="177"/>
      <c r="C26" s="177"/>
      <c r="D26" s="177"/>
      <c r="E26" s="134" t="s">
        <v>39</v>
      </c>
      <c r="F26" s="134"/>
      <c r="G26" s="134"/>
      <c r="H26" s="241"/>
      <c r="I26" s="177"/>
      <c r="J26" s="242"/>
      <c r="K26" s="242"/>
    </row>
    <row r="27" customFormat="false" ht="13.5" hidden="false" customHeight="false" outlineLevel="0" collapsed="false">
      <c r="A27" s="250"/>
      <c r="B27" s="251"/>
      <c r="C27" s="251"/>
      <c r="D27" s="252"/>
      <c r="E27" s="252"/>
      <c r="F27" s="251"/>
      <c r="G27" s="253"/>
      <c r="H27" s="253"/>
      <c r="I27" s="254"/>
      <c r="J27" s="242"/>
      <c r="K27" s="242"/>
    </row>
  </sheetData>
  <mergeCells count="35">
    <mergeCell ref="D3:F3"/>
    <mergeCell ref="I6:K6"/>
    <mergeCell ref="A7:C7"/>
    <mergeCell ref="I7:K7"/>
    <mergeCell ref="G8:H8"/>
    <mergeCell ref="G9:H9"/>
    <mergeCell ref="I9:K9"/>
    <mergeCell ref="A10:A11"/>
    <mergeCell ref="B10:B11"/>
    <mergeCell ref="C10:C11"/>
    <mergeCell ref="G10:H10"/>
    <mergeCell ref="I10:K10"/>
    <mergeCell ref="G11:H11"/>
    <mergeCell ref="I11:K11"/>
    <mergeCell ref="A12:A13"/>
    <mergeCell ref="B12:B13"/>
    <mergeCell ref="C12:C13"/>
    <mergeCell ref="G12:H12"/>
    <mergeCell ref="I12:K12"/>
    <mergeCell ref="G13:H13"/>
    <mergeCell ref="I13:K13"/>
    <mergeCell ref="A14:A15"/>
    <mergeCell ref="B14:B15"/>
    <mergeCell ref="C14:C15"/>
    <mergeCell ref="G14:H14"/>
    <mergeCell ref="I14:K14"/>
    <mergeCell ref="G15:H15"/>
    <mergeCell ref="I15:K15"/>
    <mergeCell ref="A16:C17"/>
    <mergeCell ref="G16:H16"/>
    <mergeCell ref="I16:K16"/>
    <mergeCell ref="G17:H17"/>
    <mergeCell ref="I17:K17"/>
    <mergeCell ref="J19:K27"/>
    <mergeCell ref="D25:E25"/>
  </mergeCells>
  <printOptions headings="false" gridLines="false" gridLinesSet="true" horizontalCentered="false" verticalCentered="false"/>
  <pageMargins left="0.511805555555555" right="0.511805555555555" top="0.865972222222222" bottom="0.7875" header="0.511805555555555" footer="0.511805555555555"/>
  <pageSetup paperSize="9" scale="7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6"/>
  <sheetViews>
    <sheetView showFormulas="false" showGridLines="true" showRowColHeaders="true" showZeros="false" rightToLeft="false" tabSelected="false" showOutlineSymbols="true" defaultGridColor="true" view="pageBreakPreview" topLeftCell="A1" colorId="64" zoomScale="100" zoomScaleNormal="100" zoomScalePageLayoutView="100" workbookViewId="0">
      <selection pane="topLeft" activeCell="C3" activeCellId="0" sqref="C3"/>
    </sheetView>
  </sheetViews>
  <sheetFormatPr defaultRowHeight="12.75" zeroHeight="false" outlineLevelRow="0" outlineLevelCol="0"/>
  <cols>
    <col collapsed="false" customWidth="true" hidden="false" outlineLevel="0" max="2" min="1" style="0" width="8.67"/>
    <col collapsed="false" customWidth="true" hidden="false" outlineLevel="0" max="3" min="3" style="0" width="48.57"/>
    <col collapsed="false" customWidth="true" hidden="false" outlineLevel="0" max="4" min="4" style="0" width="8.67"/>
    <col collapsed="false" customWidth="true" hidden="false" outlineLevel="0" max="5" min="5" style="0" width="16"/>
    <col collapsed="false" customWidth="true" hidden="false" outlineLevel="0" max="6" min="6" style="0" width="10.71"/>
    <col collapsed="false" customWidth="true" hidden="false" outlineLevel="0" max="7" min="7" style="0" width="17.71"/>
    <col collapsed="false" customWidth="true" hidden="false" outlineLevel="0" max="1025" min="8" style="0" width="8.67"/>
  </cols>
  <sheetData>
    <row r="1" customFormat="false" ht="12.75" hidden="false" customHeight="false" outlineLevel="0" collapsed="false">
      <c r="A1" s="169"/>
      <c r="B1" s="170"/>
      <c r="C1" s="170"/>
      <c r="D1" s="255"/>
      <c r="E1" s="255"/>
      <c r="F1" s="255"/>
      <c r="G1" s="255"/>
      <c r="H1" s="170"/>
      <c r="I1" s="170"/>
      <c r="J1" s="256"/>
    </row>
    <row r="2" customFormat="false" ht="19.5" hidden="false" customHeight="true" outlineLevel="0" collapsed="false">
      <c r="A2" s="174"/>
      <c r="B2" s="175"/>
      <c r="C2" s="175"/>
      <c r="D2" s="246"/>
      <c r="E2" s="246"/>
      <c r="F2" s="246"/>
      <c r="G2" s="246"/>
      <c r="H2" s="175"/>
      <c r="I2" s="175"/>
      <c r="J2" s="257"/>
    </row>
    <row r="3" customFormat="false" ht="46.5" hidden="false" customHeight="true" outlineLevel="0" collapsed="false">
      <c r="A3" s="179"/>
      <c r="B3" s="180"/>
      <c r="C3" s="181" t="s">
        <v>138</v>
      </c>
      <c r="D3" s="181"/>
      <c r="E3" s="181"/>
      <c r="F3" s="181"/>
      <c r="G3" s="181"/>
      <c r="H3" s="180"/>
      <c r="I3" s="180"/>
      <c r="J3" s="258"/>
    </row>
    <row r="4" customFormat="false" ht="21" hidden="false" customHeight="true" outlineLevel="0" collapsed="false">
      <c r="A4" s="250"/>
      <c r="B4" s="251"/>
      <c r="C4" s="251"/>
      <c r="D4" s="252"/>
      <c r="E4" s="252"/>
      <c r="F4" s="251"/>
      <c r="G4" s="251"/>
      <c r="H4" s="251"/>
      <c r="I4" s="251"/>
      <c r="J4" s="259"/>
    </row>
    <row r="5" customFormat="false" ht="21" hidden="false" customHeight="false" outlineLevel="0" collapsed="false">
      <c r="A5" s="260" t="s">
        <v>155</v>
      </c>
      <c r="B5" s="260"/>
      <c r="C5" s="260"/>
      <c r="D5" s="260"/>
      <c r="E5" s="260"/>
      <c r="F5" s="260"/>
      <c r="G5" s="260"/>
      <c r="H5" s="260"/>
      <c r="I5" s="260"/>
      <c r="J5" s="260"/>
    </row>
    <row r="6" customFormat="false" ht="12.75" hidden="false" customHeight="false" outlineLevel="0" collapsed="false">
      <c r="A6" s="187" t="s">
        <v>2</v>
      </c>
      <c r="B6" s="188"/>
      <c r="C6" s="261"/>
      <c r="D6" s="262" t="s">
        <v>156</v>
      </c>
      <c r="E6" s="262"/>
      <c r="F6" s="262"/>
      <c r="G6" s="262"/>
      <c r="H6" s="263" t="s">
        <v>157</v>
      </c>
      <c r="I6" s="263"/>
      <c r="J6" s="263"/>
    </row>
    <row r="7" customFormat="false" ht="13.5" hidden="false" customHeight="false" outlineLevel="0" collapsed="false">
      <c r="A7" s="264" t="str">
        <f aca="false">'Planilha Orcamentaria'!A7:E7</f>
        <v>OBRA: Impermeabilização de Celula do Aterro Sanitário</v>
      </c>
      <c r="B7" s="264"/>
      <c r="C7" s="264"/>
      <c r="D7" s="265" t="s">
        <v>6</v>
      </c>
      <c r="E7" s="265"/>
      <c r="F7" s="265"/>
      <c r="G7" s="265"/>
      <c r="H7" s="266" t="s">
        <v>142</v>
      </c>
      <c r="I7" s="266"/>
      <c r="J7" s="266"/>
    </row>
    <row r="8" customFormat="false" ht="12.75" hidden="false" customHeight="false" outlineLevel="0" collapsed="false">
      <c r="A8" s="267" t="s">
        <v>16</v>
      </c>
      <c r="B8" s="200" t="s">
        <v>158</v>
      </c>
      <c r="C8" s="200"/>
      <c r="D8" s="201"/>
      <c r="E8" s="201"/>
      <c r="F8" s="201"/>
      <c r="G8" s="201"/>
      <c r="H8" s="268"/>
      <c r="I8" s="268"/>
      <c r="J8" s="268"/>
    </row>
    <row r="9" customFormat="false" ht="18.75" hidden="false" customHeight="true" outlineLevel="0" collapsed="false">
      <c r="A9" s="269" t="n">
        <v>1</v>
      </c>
      <c r="B9" s="270" t="s">
        <v>159</v>
      </c>
      <c r="C9" s="270"/>
      <c r="D9" s="271"/>
      <c r="E9" s="271"/>
      <c r="F9" s="271"/>
      <c r="G9" s="271"/>
      <c r="H9" s="270" t="s">
        <v>160</v>
      </c>
      <c r="I9" s="270"/>
      <c r="J9" s="270"/>
    </row>
    <row r="10" customFormat="false" ht="18.75" hidden="false" customHeight="true" outlineLevel="0" collapsed="false">
      <c r="A10" s="270" t="n">
        <v>2</v>
      </c>
      <c r="B10" s="272" t="s">
        <v>26</v>
      </c>
      <c r="C10" s="272"/>
      <c r="D10" s="273"/>
      <c r="E10" s="273"/>
      <c r="F10" s="273"/>
      <c r="G10" s="273"/>
      <c r="H10" s="270"/>
      <c r="I10" s="270"/>
      <c r="J10" s="270"/>
    </row>
    <row r="11" customFormat="false" ht="12.75" hidden="false" customHeight="true" outlineLevel="0" collapsed="false">
      <c r="A11" s="274" t="s">
        <v>27</v>
      </c>
      <c r="B11" s="273" t="s">
        <v>29</v>
      </c>
      <c r="C11" s="273"/>
      <c r="D11" s="271" t="s">
        <v>161</v>
      </c>
      <c r="E11" s="271"/>
      <c r="F11" s="271"/>
      <c r="G11" s="271"/>
      <c r="H11" s="270" t="s">
        <v>162</v>
      </c>
      <c r="I11" s="270"/>
      <c r="J11" s="270"/>
    </row>
    <row r="12" customFormat="false" ht="9.75" hidden="false" customHeight="true" outlineLevel="0" collapsed="false">
      <c r="A12" s="274"/>
      <c r="B12" s="273"/>
      <c r="C12" s="273"/>
      <c r="D12" s="271"/>
      <c r="E12" s="271"/>
      <c r="F12" s="271"/>
      <c r="G12" s="271"/>
      <c r="H12" s="270"/>
      <c r="I12" s="270"/>
      <c r="J12" s="270"/>
    </row>
    <row r="13" customFormat="false" ht="9" hidden="false" customHeight="true" outlineLevel="0" collapsed="false">
      <c r="A13" s="273" t="s">
        <v>31</v>
      </c>
      <c r="B13" s="273" t="s">
        <v>32</v>
      </c>
      <c r="C13" s="273"/>
      <c r="D13" s="271" t="s">
        <v>163</v>
      </c>
      <c r="E13" s="271"/>
      <c r="F13" s="271"/>
      <c r="G13" s="271"/>
      <c r="H13" s="270" t="s">
        <v>164</v>
      </c>
      <c r="I13" s="270"/>
      <c r="J13" s="270"/>
    </row>
    <row r="14" customFormat="false" ht="14.25" hidden="false" customHeight="true" outlineLevel="0" collapsed="false">
      <c r="A14" s="273"/>
      <c r="B14" s="273"/>
      <c r="C14" s="273"/>
      <c r="D14" s="271"/>
      <c r="E14" s="271"/>
      <c r="F14" s="271"/>
      <c r="G14" s="271"/>
      <c r="H14" s="270"/>
      <c r="I14" s="270"/>
      <c r="J14" s="270"/>
    </row>
    <row r="15" customFormat="false" ht="19.5" hidden="false" customHeight="true" outlineLevel="0" collapsed="false">
      <c r="A15" s="275" t="s">
        <v>33</v>
      </c>
      <c r="B15" s="276" t="s">
        <v>34</v>
      </c>
      <c r="C15" s="276"/>
      <c r="D15" s="277"/>
      <c r="E15" s="277"/>
      <c r="F15" s="277"/>
      <c r="G15" s="277"/>
      <c r="H15" s="278"/>
      <c r="I15" s="278"/>
      <c r="J15" s="278"/>
    </row>
    <row r="16" customFormat="false" ht="24" hidden="false" customHeight="true" outlineLevel="0" collapsed="false">
      <c r="A16" s="279" t="s">
        <v>35</v>
      </c>
      <c r="B16" s="280" t="s">
        <v>36</v>
      </c>
      <c r="C16" s="280"/>
      <c r="D16" s="271" t="s">
        <v>161</v>
      </c>
      <c r="E16" s="271"/>
      <c r="F16" s="271"/>
      <c r="G16" s="271"/>
      <c r="H16" s="270" t="s">
        <v>162</v>
      </c>
      <c r="I16" s="270"/>
      <c r="J16" s="270"/>
    </row>
    <row r="17" customFormat="false" ht="13.5" hidden="false" customHeight="false" outlineLevel="0" collapsed="false">
      <c r="A17" s="281"/>
      <c r="B17" s="282"/>
      <c r="C17" s="282"/>
      <c r="D17" s="231"/>
      <c r="E17" s="231"/>
      <c r="F17" s="231"/>
      <c r="G17" s="231"/>
      <c r="H17" s="234"/>
      <c r="I17" s="234"/>
      <c r="J17" s="234"/>
    </row>
    <row r="18" customFormat="false" ht="13.5" hidden="false" customHeight="false" outlineLevel="0" collapsed="false">
      <c r="A18" s="237"/>
      <c r="B18" s="237"/>
      <c r="C18" s="237"/>
      <c r="D18" s="238"/>
      <c r="E18" s="238"/>
      <c r="F18" s="237"/>
      <c r="G18" s="237"/>
      <c r="H18" s="237"/>
      <c r="I18" s="237"/>
      <c r="J18" s="237"/>
    </row>
    <row r="19" customFormat="false" ht="12.75" hidden="false" customHeight="false" outlineLevel="0" collapsed="false">
      <c r="A19" s="283"/>
      <c r="B19" s="284"/>
      <c r="C19" s="284"/>
      <c r="D19" s="284"/>
      <c r="E19" s="284"/>
      <c r="F19" s="284"/>
      <c r="G19" s="285"/>
      <c r="H19" s="286"/>
      <c r="I19" s="286"/>
      <c r="J19" s="287"/>
    </row>
    <row r="20" customFormat="false" ht="12.75" hidden="false" customHeight="false" outlineLevel="0" collapsed="false">
      <c r="A20" s="240"/>
      <c r="B20" s="241"/>
      <c r="C20" s="241"/>
      <c r="D20" s="241"/>
      <c r="E20" s="241"/>
      <c r="F20" s="241"/>
      <c r="G20" s="288"/>
      <c r="H20" s="183"/>
      <c r="I20" s="183"/>
      <c r="J20" s="289"/>
    </row>
    <row r="21" customFormat="false" ht="12.75" hidden="false" customHeight="false" outlineLevel="0" collapsed="false">
      <c r="A21" s="240"/>
      <c r="B21" s="290"/>
      <c r="C21" s="290"/>
      <c r="D21" s="241"/>
      <c r="E21" s="291"/>
      <c r="F21" s="290"/>
      <c r="G21" s="292"/>
      <c r="H21" s="183"/>
      <c r="I21" s="183"/>
      <c r="J21" s="293"/>
    </row>
    <row r="22" customFormat="false" ht="12.75" hidden="false" customHeight="false" outlineLevel="0" collapsed="false">
      <c r="A22" s="294" t="s">
        <v>154</v>
      </c>
      <c r="B22" s="294"/>
      <c r="C22" s="294"/>
      <c r="D22" s="294"/>
      <c r="E22" s="136" t="s">
        <v>38</v>
      </c>
      <c r="F22" s="136"/>
      <c r="G22" s="295"/>
      <c r="H22" s="183"/>
      <c r="I22" s="183"/>
      <c r="J22" s="289"/>
    </row>
    <row r="23" customFormat="false" ht="12.75" hidden="false" customHeight="false" outlineLevel="0" collapsed="false">
      <c r="A23" s="244"/>
      <c r="B23" s="245"/>
      <c r="C23" s="245"/>
      <c r="D23" s="246"/>
      <c r="E23" s="246"/>
      <c r="F23" s="183"/>
      <c r="G23" s="296"/>
      <c r="H23" s="183"/>
      <c r="I23" s="183"/>
      <c r="J23" s="289"/>
    </row>
    <row r="24" customFormat="false" ht="12.75" hidden="false" customHeight="false" outlineLevel="0" collapsed="false">
      <c r="A24" s="244"/>
      <c r="B24" s="245"/>
      <c r="C24" s="245"/>
      <c r="D24" s="246"/>
      <c r="E24" s="246"/>
      <c r="F24" s="183"/>
      <c r="G24" s="296"/>
      <c r="H24" s="183"/>
      <c r="I24" s="183"/>
      <c r="J24" s="289"/>
    </row>
    <row r="25" customFormat="false" ht="12.75" hidden="false" customHeight="false" outlineLevel="0" collapsed="false">
      <c r="A25" s="247"/>
      <c r="B25" s="132"/>
      <c r="C25" s="132"/>
      <c r="D25" s="248"/>
      <c r="E25" s="248"/>
      <c r="F25" s="297"/>
      <c r="G25" s="296"/>
      <c r="H25" s="183"/>
      <c r="I25" s="183"/>
      <c r="J25" s="289"/>
    </row>
    <row r="26" customFormat="false" ht="13.5" hidden="false" customHeight="false" outlineLevel="0" collapsed="false">
      <c r="A26" s="298"/>
      <c r="B26" s="299" t="s">
        <v>39</v>
      </c>
      <c r="C26" s="299"/>
      <c r="D26" s="300"/>
      <c r="E26" s="300"/>
      <c r="F26" s="251"/>
      <c r="G26" s="301"/>
      <c r="H26" s="251"/>
      <c r="I26" s="251"/>
      <c r="J26" s="259"/>
    </row>
  </sheetData>
  <mergeCells count="37">
    <mergeCell ref="C3:G3"/>
    <mergeCell ref="A5:J5"/>
    <mergeCell ref="D6:G6"/>
    <mergeCell ref="H6:J6"/>
    <mergeCell ref="A7:C7"/>
    <mergeCell ref="D7:G7"/>
    <mergeCell ref="H7:J7"/>
    <mergeCell ref="B8:C8"/>
    <mergeCell ref="D8:G8"/>
    <mergeCell ref="H8:J8"/>
    <mergeCell ref="B9:C9"/>
    <mergeCell ref="D9:G9"/>
    <mergeCell ref="H9:J9"/>
    <mergeCell ref="B10:C10"/>
    <mergeCell ref="D10:G10"/>
    <mergeCell ref="H10:J10"/>
    <mergeCell ref="A11:A12"/>
    <mergeCell ref="B11:C12"/>
    <mergeCell ref="D11:G12"/>
    <mergeCell ref="H11:J12"/>
    <mergeCell ref="A13:A14"/>
    <mergeCell ref="B13:C14"/>
    <mergeCell ref="D13:G14"/>
    <mergeCell ref="H13:J14"/>
    <mergeCell ref="B15:C15"/>
    <mergeCell ref="D15:G15"/>
    <mergeCell ref="H15:J15"/>
    <mergeCell ref="B16:C16"/>
    <mergeCell ref="D16:G16"/>
    <mergeCell ref="H16:J16"/>
    <mergeCell ref="B17:C17"/>
    <mergeCell ref="D17:G17"/>
    <mergeCell ref="H17:J17"/>
    <mergeCell ref="A22:D22"/>
    <mergeCell ref="E22:F22"/>
    <mergeCell ref="B25:C25"/>
    <mergeCell ref="B26:C26"/>
  </mergeCells>
  <printOptions headings="false" gridLines="false" gridLinesSet="true" horizontalCentered="false" verticalCentered="false"/>
  <pageMargins left="0.511805555555555" right="0.511805555555555" top="0.870138888888889" bottom="0.7875" header="0.511805555555555" footer="0.511805555555555"/>
  <pageSetup paperSize="9" scale="93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LibreOffice/6.0.7.3$Windows_x86 LibreOffice_project/dc89aa7a9eabfd848af146d5086077aeed2ae4a5</Application>
  <Company>Setop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2006-09-22T13:55:22Z</dcterms:created>
  <dc:creator>Setop</dc:creator>
  <dc:description/>
  <dc:language>pt-BR</dc:language>
  <cp:lastModifiedBy>Meio Ambiente</cp:lastModifiedBy>
  <cp:lastPrinted>2020-01-23T21:47:15Z</cp:lastPrinted>
  <dcterms:modified xsi:type="dcterms:W3CDTF">2020-02-04T16:26:27Z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Setop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