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475" yWindow="0" windowWidth="12555" windowHeight="9960"/>
  </bookViews>
  <sheets>
    <sheet name="Planilha Orcamentaria" sheetId="5" r:id="rId1"/>
    <sheet name="Modelo Planilha Orcamentaria" sheetId="6" r:id="rId2"/>
    <sheet name="BDI" sheetId="7" r:id="rId3"/>
    <sheet name="Conograma" sheetId="8" r:id="rId4"/>
    <sheet name="Memoria de Calculo" sheetId="9" r:id="rId5"/>
  </sheets>
  <definedNames>
    <definedName name="_xlnm.Print_Area" localSheetId="2">BDI!$A$1:$I$23</definedName>
    <definedName name="_xlnm.Print_Area" localSheetId="3">Conograma!$A$1:$J$24</definedName>
    <definedName name="_xlnm.Print_Area" localSheetId="1">'Modelo Planilha Orcamentaria'!$A$1:$H$50</definedName>
    <definedName name="_xlnm.Print_Area" localSheetId="0">'Planilha Orcamentaria'!$A$1:$H$41</definedName>
  </definedNames>
  <calcPr calcId="124519"/>
</workbook>
</file>

<file path=xl/calcChain.xml><?xml version="1.0" encoding="utf-8"?>
<calcChain xmlns="http://schemas.openxmlformats.org/spreadsheetml/2006/main">
  <c r="AO24" i="5"/>
  <c r="AO25" s="1"/>
  <c r="H14" i="9" l="1"/>
  <c r="H9"/>
  <c r="H10"/>
  <c r="A7"/>
  <c r="A7" i="8"/>
  <c r="C9"/>
  <c r="H10" i="5"/>
  <c r="C11" i="7"/>
  <c r="I4"/>
  <c r="I3"/>
  <c r="G14" i="5" l="1"/>
  <c r="H14" s="1"/>
  <c r="G17"/>
  <c r="H17" s="1"/>
  <c r="G18"/>
  <c r="H18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16"/>
  <c r="H16" s="1"/>
  <c r="G19" i="6"/>
  <c r="H19"/>
  <c r="H21"/>
  <c r="H18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20"/>
  <c r="H20"/>
  <c r="G21"/>
  <c r="G22"/>
  <c r="H22"/>
  <c r="G23"/>
  <c r="H23"/>
  <c r="G15"/>
  <c r="H15"/>
  <c r="G16"/>
  <c r="H16"/>
  <c r="G17"/>
  <c r="H17"/>
  <c r="G18"/>
  <c r="G14"/>
  <c r="H14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H42"/>
  <c r="H29" i="5" l="1"/>
  <c r="E12" i="8" s="1"/>
  <c r="H19" i="5"/>
  <c r="E10" i="8" s="1"/>
  <c r="F12" l="1"/>
  <c r="I12"/>
  <c r="G12"/>
  <c r="I10"/>
  <c r="G10"/>
  <c r="G14" s="1"/>
  <c r="F10"/>
  <c r="E14"/>
  <c r="E11" s="1"/>
  <c r="H30" i="5"/>
  <c r="G13" i="8" l="1"/>
  <c r="I14"/>
  <c r="I13" s="1"/>
  <c r="F14"/>
  <c r="F13" s="1"/>
  <c r="E9"/>
  <c r="E13" s="1"/>
  <c r="N13" l="1"/>
  <c r="N14"/>
</calcChain>
</file>

<file path=xl/sharedStrings.xml><?xml version="1.0" encoding="utf-8"?>
<sst xmlns="http://schemas.openxmlformats.org/spreadsheetml/2006/main" count="243" uniqueCount="176">
  <si>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</si>
  <si>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</si>
  <si>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</si>
  <si>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</si>
  <si>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</si>
  <si>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</si>
  <si>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</si>
  <si>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</si>
  <si>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</si>
  <si>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LDI</t>
  </si>
  <si>
    <t>PREÇO TOTAL</t>
  </si>
  <si>
    <t>CREA</t>
  </si>
  <si>
    <t xml:space="preserve">FORMA DE EXECUÇÃO: </t>
  </si>
  <si>
    <t>Carimbo e assinatura do engenheiro responsável técnico pela elaboração da planilha</t>
  </si>
  <si>
    <t>Carimbo e assinatura do prefeito</t>
  </si>
  <si>
    <t>PREÇO UNITÁRIO S/ LDI</t>
  </si>
  <si>
    <t>PREÇO UNITÁRIO C/ LDI</t>
  </si>
  <si>
    <t xml:space="preserve">REGIÃO/MÊS DE REFERÊNCIA: </t>
  </si>
  <si>
    <r>
      <t xml:space="preserve">LOCAL: </t>
    </r>
    <r>
      <rPr>
        <b/>
        <sz val="10"/>
        <color indexed="10"/>
        <rFont val="Arial"/>
        <family val="2"/>
      </rPr>
      <t>Rua X, Bairro Y</t>
    </r>
  </si>
  <si>
    <r>
      <t xml:space="preserve">REGIÃO/MÊS DE REFERÊNCIA: </t>
    </r>
    <r>
      <rPr>
        <b/>
        <sz val="10"/>
        <color indexed="10"/>
        <rFont val="Arial"/>
        <family val="2"/>
      </rPr>
      <t>Região Central - Junho/09</t>
    </r>
  </si>
  <si>
    <r>
      <t xml:space="preserve">PRAZO DE EXECUÇÃO: </t>
    </r>
    <r>
      <rPr>
        <b/>
        <sz val="10"/>
        <color indexed="10"/>
        <rFont val="Arial"/>
        <family val="2"/>
      </rPr>
      <t>XX Meses</t>
    </r>
  </si>
  <si>
    <r>
      <t xml:space="preserve">(  </t>
    </r>
    <r>
      <rPr>
        <b/>
        <sz val="10"/>
        <color indexed="10"/>
        <rFont val="Arial"/>
        <family val="2"/>
      </rPr>
      <t xml:space="preserve">x </t>
    </r>
    <r>
      <rPr>
        <b/>
        <sz val="10"/>
        <rFont val="Arial"/>
        <family val="2"/>
      </rPr>
      <t xml:space="preserve"> )</t>
    </r>
  </si>
  <si>
    <r>
      <t xml:space="preserve">FOLHA Nº: </t>
    </r>
    <r>
      <rPr>
        <b/>
        <sz val="10"/>
        <color indexed="10"/>
        <rFont val="Arial"/>
        <family val="2"/>
      </rPr>
      <t>01/01</t>
    </r>
  </si>
  <si>
    <r>
      <t xml:space="preserve">DATA: </t>
    </r>
    <r>
      <rPr>
        <b/>
        <sz val="10"/>
        <color indexed="10"/>
        <rFont val="Arial"/>
        <family val="2"/>
      </rPr>
      <t>dd/mm/aa</t>
    </r>
  </si>
  <si>
    <t>IIO-BAR-046</t>
  </si>
  <si>
    <t>BARRACÃO DE OBRA</t>
  </si>
  <si>
    <t>M2</t>
  </si>
  <si>
    <t>1.1</t>
  </si>
  <si>
    <t>IIO-001</t>
  </si>
  <si>
    <t>INSTALAÇÕES INICIAIS DA OBRA</t>
  </si>
  <si>
    <t>1.2</t>
  </si>
  <si>
    <t>IIO-PLA-005</t>
  </si>
  <si>
    <t>FORNECIMENTO E COLOCAÇÃO DE PLACA DE OBRA EM CHAPA GALVANIZADA (3,00 X 1,50 M) - GOVERNO DO ESTADO</t>
  </si>
  <si>
    <t>UN</t>
  </si>
  <si>
    <t>OBR-001</t>
  </si>
  <si>
    <t>OBRAS VIÁRIAS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</si>
  <si>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</si>
  <si>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</si>
  <si>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</si>
  <si>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</si>
  <si>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</si>
  <si>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</si>
  <si>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</si>
  <si>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</si>
  <si>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</si>
  <si>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OBR-VIA-130</t>
  </si>
  <si>
    <t>REGULARIZAÇÃO DO SUBLEITO COM PROCTOR INTERMEDIÁRIO</t>
  </si>
  <si>
    <r>
      <t xml:space="preserve">OBRA: </t>
    </r>
    <r>
      <rPr>
        <b/>
        <sz val="10"/>
        <color indexed="10"/>
        <rFont val="Arial"/>
        <family val="2"/>
      </rPr>
      <t>Pavimentação asfáltica em C.B.U.Q</t>
    </r>
  </si>
  <si>
    <t>OBR-VIA-145</t>
  </si>
  <si>
    <t>M3</t>
  </si>
  <si>
    <t>TRANSPORTE DE MATERIAL DE JAZIDA PARA CONSERVAÇÃO DMT DE 0 A 10 KM</t>
  </si>
  <si>
    <t>OBR-VIA-315</t>
  </si>
  <si>
    <t>M3XKM</t>
  </si>
  <si>
    <t>OBR-VIA-345</t>
  </si>
  <si>
    <t>TRANSPORTE DE AGREGADO DMT DE 0 A 10 KM</t>
  </si>
  <si>
    <t>OBR-VIA-435</t>
  </si>
  <si>
    <t>TXKM</t>
  </si>
  <si>
    <t>OBR-VIA-165</t>
  </si>
  <si>
    <t>OBR-VIA-160</t>
  </si>
  <si>
    <t>EXECUÇÃO DE IMPRIMAÇÃO COM MATERIAL BETUMINOSO, INCLUINDO FORNECIMENTO E TRANSPORTE DO MATERIAL BETUMINOSO DENTRO DO CANTEIRO DE OBRAS</t>
  </si>
  <si>
    <t>EXECUÇÃO DE PINTURA DE LIGAÇÃO COM MATERIAL BETUMINOSO, INCLUINDO FORNECIMENTO E TRANSPORTE DO MATERIAL BETUMINOSO DENTRO DO CANTEIRO DE OBRAS</t>
  </si>
  <si>
    <t>OBR-VIA-180</t>
  </si>
  <si>
    <t>EXECUÇÃO DE CONCRETO BETUMINOSO USINADO A QUENTE (CBUQ) COM MATERIAL BETUMINOSO, INCLUINDO FORNECIMENTO DOS AGREGADOS E TRANSPORTE DO MATERIAL BETUMINOSO DENTRO DO CANTEIRO DE OBRAS</t>
  </si>
  <si>
    <t>OBR-VIA-375</t>
  </si>
  <si>
    <t>TRANSPORTE DE PMF/CBUQ PARA CONSERVAÇÃO DMT 0 A 10 KM</t>
  </si>
  <si>
    <t>DRE-001</t>
  </si>
  <si>
    <t xml:space="preserve">DRENAGEM  </t>
  </si>
  <si>
    <t>3.1</t>
  </si>
  <si>
    <t>SARJETA TIPO 1 - 50 X 5 CM, I = 3 %, PADRÃO DEOP-MG</t>
  </si>
  <si>
    <t>DRE-SAR-005</t>
  </si>
  <si>
    <t>M</t>
  </si>
  <si>
    <t>URB-MFC-005</t>
  </si>
  <si>
    <t>URB-001</t>
  </si>
  <si>
    <t>4.1</t>
  </si>
  <si>
    <t xml:space="preserve">URBANIZAÇÃO E OBRAS COMPLEMENTARES                          </t>
  </si>
  <si>
    <t>MEIO-FIO DE CONCRETO PRÉ-MOLDADO TIPO A - (12 X 16,7 X 35) CM</t>
  </si>
  <si>
    <t>TOTAL GERAL DA OBRA</t>
  </si>
  <si>
    <t xml:space="preserve">FOLHA Nº: </t>
  </si>
  <si>
    <r>
      <t xml:space="preserve">PREFEITURA: </t>
    </r>
    <r>
      <rPr>
        <b/>
        <sz val="10"/>
        <color indexed="10"/>
        <rFont val="Arial"/>
        <family val="2"/>
      </rPr>
      <t>Nome da Prefeitura</t>
    </r>
    <r>
      <rPr>
        <b/>
        <sz val="10"/>
        <rFont val="Arial"/>
        <family val="2"/>
      </rPr>
      <t xml:space="preserve"> </t>
    </r>
  </si>
  <si>
    <t>TRANSPORTE DE MATERIAL DE QUALQUER NATUREZA DMT ACIMA DE 40 KM (DMT = 350 KM)</t>
  </si>
  <si>
    <t xml:space="preserve">EXECUÇÃO DE BASE DE SOLO ESTABILIZADO GRANULOMETRICAMENTE SEM MISTURA COM PROCTOR INTERMEDIÁRIO, INCLUINDO ESCAVAÇÃO, CARGA, DESCARGA, ESPALHAMENTO E COMPACTAÇÃO DO MATERIAL; EXCLUSIVE AQUISIÇÃO DO MATERIAL (E = 15 CM) </t>
  </si>
  <si>
    <t>Os valores dos quantitativos da planilha são meramente ilustrativos</t>
  </si>
  <si>
    <t>Carimbo e assinatura do representante legal</t>
  </si>
  <si>
    <t>PREFEITURA: Pains</t>
  </si>
  <si>
    <t>OBRA: Impermeabilização da Lagoa do Parque Municipal Dona Ziza</t>
  </si>
  <si>
    <t>LOCAL:  Rodovia MG 439 S/N, Residencial Maria Beralda</t>
  </si>
  <si>
    <t>(  X  )</t>
  </si>
  <si>
    <t>DATA: 10/05/2016</t>
  </si>
  <si>
    <t>UM</t>
  </si>
  <si>
    <t xml:space="preserve">FORNECIMENTO E COLOCAÇÃO DE PLACA DE OBRA EM CHAPA
GALVANIZADA (3,00 X 1,50 M) - EM CHAPA GALVANIZADA 0,26 AFIXADAS
COM REBITES 540 E PARAFUSOS 3/8, EM ESTRUTURA METÁLICA VIGA U 2" ENRIJECIDA COM METALON 20 X 20, SUPORTE EM EUCALIPTO AUTOCLAVADO PINTADAS NE FRENTE E NO VERSO COM FUNDO ANTICORROSIVO E TINTA AUTOMOTIVA, CONFORME MANUAL DE IDENTIDADE VISUAL DO GOVERNO DE MINAS
</t>
  </si>
  <si>
    <t>REGULARIZACAO E COMPACTACAO DE SUBLEITO ATE 20 CM DE ESPESSURA M2 CR 1,08</t>
  </si>
  <si>
    <t xml:space="preserve">72961 </t>
  </si>
  <si>
    <t xml:space="preserve">78018 </t>
  </si>
  <si>
    <t xml:space="preserve">REATERRO DE VALA COM COMPACTAÇÃO MANUAL </t>
  </si>
  <si>
    <t>73964/006</t>
  </si>
  <si>
    <t>INSTALAÇÃO GEOMEMBRANA PEAD EM ESPESSURA DE 1 MM LISA</t>
  </si>
  <si>
    <t>ARREMATES EM PERFIL TTT COM EXTRUÇÃO DE PEAD</t>
  </si>
  <si>
    <t>FIO PARA SOLDA DE PEAD  4 MM - PACOTE DE 2 KG</t>
  </si>
  <si>
    <t>GEOCOMPOSTO DRENANTE</t>
  </si>
  <si>
    <t>GEOMEMBRANA PEAD DE ESPESSURA DE 1 MM</t>
  </si>
  <si>
    <t>GEOTEXTIL</t>
  </si>
  <si>
    <t>ML</t>
  </si>
  <si>
    <t>PC.</t>
  </si>
  <si>
    <t>CRONOGRAMA FÍSICO-FINANCEIRO</t>
  </si>
  <si>
    <t>VALOR DO CONVÊNIO:</t>
  </si>
  <si>
    <t>ETAPAS/DESCRIÇÃO</t>
  </si>
  <si>
    <t>FÍSICO/ FINANCEIRO</t>
  </si>
  <si>
    <t>TOTAL  ETAPAS</t>
  </si>
  <si>
    <t>MÊS 1</t>
  </si>
  <si>
    <t>MÊS 2</t>
  </si>
  <si>
    <t>MÊS 3</t>
  </si>
  <si>
    <t>Físico %</t>
  </si>
  <si>
    <t>Financeiro</t>
  </si>
  <si>
    <t>TOTAL</t>
  </si>
  <si>
    <t>Carimbo e assinatura do engenheiro responsável técnico pela elaboração do cronograma</t>
  </si>
  <si>
    <t>Regime de execução das obras:</t>
  </si>
  <si>
    <t>Data Base:</t>
  </si>
  <si>
    <t>Empreitada Global</t>
  </si>
  <si>
    <t>BDI</t>
  </si>
  <si>
    <t>SEM Desoneração: Digite S(sim) ou N(não)</t>
  </si>
  <si>
    <t>N</t>
  </si>
  <si>
    <t>COM Desoneração: Digite S(sim) ou N(não)</t>
  </si>
  <si>
    <t>S</t>
  </si>
  <si>
    <t>Garantia (G):</t>
  </si>
  <si>
    <t xml:space="preserve"> 0,80% a 1,00%</t>
  </si>
  <si>
    <t>Composição do BDI, intervalos admissíveis e Fórmula de cálculo nos termos do Acórdão 2622/2013 do TCU.</t>
  </si>
  <si>
    <t>Risco (R) :</t>
  </si>
  <si>
    <t>0,50% a 0,97%</t>
  </si>
  <si>
    <t>Desp. financeiras (DF):</t>
  </si>
  <si>
    <t>1,00% a 1,74%</t>
  </si>
  <si>
    <t>Adm. Central (AC):</t>
  </si>
  <si>
    <t>3,43% a 6,71%</t>
  </si>
  <si>
    <t>Lucro (L):</t>
  </si>
  <si>
    <t>6,16% a 9,40%</t>
  </si>
  <si>
    <t>CPRB:</t>
  </si>
  <si>
    <t>Tributos (T):</t>
  </si>
  <si>
    <t>ESCAVACAO MANUAL A CEU ABERTO EM MATERIAL DE 1A CATEGORIA, EM PROFUNDIDADE ATE 0,50M</t>
  </si>
  <si>
    <t>SERVIÇOS PRELIMINARES</t>
  </si>
  <si>
    <t>SERVIÇOS DE INSTALAÇÃO DE GEOMEMBRANA DE PEAD</t>
  </si>
  <si>
    <t>Subtotal 01</t>
  </si>
  <si>
    <t xml:space="preserve">MATERIAIS COMPLEMENTARES </t>
  </si>
  <si>
    <t>Subtotal 02</t>
  </si>
  <si>
    <t>MATERIAL BÁSICO</t>
  </si>
  <si>
    <t>PREPARAÇAO DO TERRENO</t>
  </si>
  <si>
    <t>01.01</t>
  </si>
  <si>
    <t>01.01.01</t>
  </si>
  <si>
    <t>01.02.01</t>
  </si>
  <si>
    <t>01.02</t>
  </si>
  <si>
    <t>01.02.02</t>
  </si>
  <si>
    <t>01.02.03</t>
  </si>
  <si>
    <t>02.01</t>
  </si>
  <si>
    <t>02.01.01</t>
  </si>
  <si>
    <t>02.01.02</t>
  </si>
  <si>
    <t>02.02</t>
  </si>
  <si>
    <t>02.02.01</t>
  </si>
  <si>
    <t>02.02.02</t>
  </si>
  <si>
    <t>02.02.03</t>
  </si>
  <si>
    <t>02.02.04</t>
  </si>
  <si>
    <t>02.02.05</t>
  </si>
  <si>
    <t>DATA:10/05/2016</t>
  </si>
  <si>
    <t xml:space="preserve">PREFEITURA MUNICIPAL DE PAINS
ESTADO DE MINAS GERAIS
</t>
  </si>
  <si>
    <r>
      <rPr>
        <b/>
        <sz val="12"/>
        <rFont val="Arial"/>
        <family val="2"/>
      </rPr>
      <t>PREFEITURA MUNICIPAL DE PAINS
ESTADO DE MINAS GERAIS</t>
    </r>
    <r>
      <rPr>
        <sz val="10"/>
        <rFont val="Arial"/>
        <family val="2"/>
      </rPr>
      <t xml:space="preserve">
</t>
    </r>
  </si>
  <si>
    <r>
      <rPr>
        <b/>
        <sz val="12"/>
        <color indexed="8"/>
        <rFont val="Arial"/>
        <family val="2"/>
      </rPr>
      <t>PREFEITURA MUNICIPAL DE PAINS
ESTADO DE MINAS GERAIS</t>
    </r>
    <r>
      <rPr>
        <sz val="12"/>
        <color indexed="8"/>
        <rFont val="Arial"/>
        <family val="2"/>
      </rPr>
      <t xml:space="preserve">
</t>
    </r>
  </si>
  <si>
    <t>0,5*0,5*525</t>
  </si>
  <si>
    <t>PRAZO DA OBRA: 3 meses</t>
  </si>
  <si>
    <t>DISCRIÇÃO</t>
  </si>
  <si>
    <t>ESCAVAÇÃO MANUAL</t>
  </si>
  <si>
    <t>REGULARIZAÇÃO DO TERRENO</t>
  </si>
  <si>
    <t>ÁREA RETIRADA DO AUTO CAD</t>
  </si>
  <si>
    <t>PLACA DA OBRA</t>
  </si>
  <si>
    <t>3*1,5</t>
  </si>
  <si>
    <t>REATERRO</t>
  </si>
  <si>
    <t>ORÇAMENTO</t>
  </si>
  <si>
    <t>PRAZO DE EXECUÇÃO: 3 MESES</t>
  </si>
  <si>
    <t>DATA:20/06/2016</t>
  </si>
  <si>
    <t>MEMORIAL DE CÁLCULO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</si>
</sst>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&quot;R$ &quot;#,##0.00"/>
    <numFmt numFmtId="166" formatCode="[$-416]mmmm\-yy;@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0" xfId="0" applyFont="1"/>
    <xf numFmtId="0" fontId="2" fillId="0" borderId="8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2" fontId="2" fillId="0" borderId="9" xfId="2" applyNumberFormat="1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164" fontId="2" fillId="0" borderId="9" xfId="2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2" fontId="2" fillId="0" borderId="11" xfId="2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2" fontId="9" fillId="0" borderId="15" xfId="2" applyNumberFormat="1" applyFont="1" applyFill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2" fontId="9" fillId="0" borderId="9" xfId="2" applyNumberFormat="1" applyFont="1" applyFill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" fontId="6" fillId="0" borderId="0" xfId="0" applyNumberFormat="1" applyFont="1"/>
    <xf numFmtId="4" fontId="12" fillId="0" borderId="17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0" fontId="11" fillId="0" borderId="18" xfId="1" applyNumberFormat="1" applyFont="1" applyFill="1" applyBorder="1" applyAlignment="1">
      <alignment horizontal="center" vertical="center"/>
    </xf>
    <xf numFmtId="10" fontId="5" fillId="0" borderId="18" xfId="1" applyNumberFormat="1" applyFont="1" applyFill="1" applyBorder="1" applyAlignment="1">
      <alignment horizontal="center" vertical="center"/>
    </xf>
    <xf numFmtId="0" fontId="1" fillId="0" borderId="0" xfId="0" applyFont="1"/>
    <xf numFmtId="0" fontId="11" fillId="0" borderId="5" xfId="0" applyFont="1" applyFill="1" applyBorder="1" applyAlignment="1">
      <alignment horizontal="center" vertical="center"/>
    </xf>
    <xf numFmtId="2" fontId="4" fillId="0" borderId="9" xfId="2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3" borderId="33" xfId="0" applyFill="1" applyBorder="1" applyAlignment="1"/>
    <xf numFmtId="0" fontId="0" fillId="3" borderId="34" xfId="0" applyFill="1" applyBorder="1" applyAlignment="1"/>
    <xf numFmtId="0" fontId="0" fillId="3" borderId="34" xfId="0" applyFill="1" applyBorder="1" applyAlignment="1">
      <alignment wrapText="1"/>
    </xf>
    <xf numFmtId="0" fontId="0" fillId="3" borderId="35" xfId="0" applyFill="1" applyBorder="1" applyAlignment="1"/>
    <xf numFmtId="0" fontId="0" fillId="3" borderId="0" xfId="0" applyFill="1" applyBorder="1" applyAlignment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3" fillId="3" borderId="4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49" fontId="16" fillId="3" borderId="50" xfId="0" applyNumberFormat="1" applyFont="1" applyFill="1" applyBorder="1" applyAlignment="1">
      <alignment horizontal="center" vertical="top" wrapText="1"/>
    </xf>
    <xf numFmtId="49" fontId="16" fillId="3" borderId="52" xfId="0" applyNumberFormat="1" applyFont="1" applyFill="1" applyBorder="1" applyAlignment="1">
      <alignment horizontal="center" vertical="top" wrapText="1"/>
    </xf>
    <xf numFmtId="4" fontId="16" fillId="3" borderId="52" xfId="0" applyNumberFormat="1" applyFont="1" applyFill="1" applyBorder="1" applyAlignment="1">
      <alignment vertical="top" wrapText="1"/>
    </xf>
    <xf numFmtId="49" fontId="19" fillId="3" borderId="55" xfId="0" applyNumberFormat="1" applyFont="1" applyFill="1" applyBorder="1" applyAlignment="1">
      <alignment horizontal="center" vertical="top" wrapText="1"/>
    </xf>
    <xf numFmtId="10" fontId="19" fillId="3" borderId="55" xfId="0" applyNumberFormat="1" applyFont="1" applyFill="1" applyBorder="1" applyAlignment="1">
      <alignment vertical="top" wrapText="1"/>
    </xf>
    <xf numFmtId="49" fontId="19" fillId="3" borderId="56" xfId="0" applyNumberFormat="1" applyFont="1" applyFill="1" applyBorder="1" applyAlignment="1">
      <alignment horizontal="center" vertical="top" wrapText="1"/>
    </xf>
    <xf numFmtId="165" fontId="19" fillId="3" borderId="56" xfId="0" applyNumberFormat="1" applyFont="1" applyFill="1" applyBorder="1" applyAlignment="1">
      <alignment vertical="top" wrapText="1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3" fillId="3" borderId="33" xfId="0" applyFont="1" applyFill="1" applyBorder="1" applyAlignment="1">
      <alignment wrapText="1"/>
    </xf>
    <xf numFmtId="0" fontId="3" fillId="3" borderId="34" xfId="0" applyFont="1" applyFill="1" applyBorder="1" applyAlignment="1">
      <alignment wrapText="1"/>
    </xf>
    <xf numFmtId="0" fontId="3" fillId="3" borderId="57" xfId="0" applyFont="1" applyFill="1" applyBorder="1" applyAlignment="1">
      <alignment wrapText="1"/>
    </xf>
    <xf numFmtId="0" fontId="0" fillId="3" borderId="34" xfId="0" applyFill="1" applyBorder="1"/>
    <xf numFmtId="0" fontId="0" fillId="3" borderId="35" xfId="0" applyFill="1" applyBorder="1"/>
    <xf numFmtId="0" fontId="3" fillId="3" borderId="58" xfId="0" applyFont="1" applyFill="1" applyBorder="1" applyAlignment="1">
      <alignment wrapText="1"/>
    </xf>
    <xf numFmtId="0" fontId="0" fillId="0" borderId="41" xfId="0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41" xfId="0" applyFont="1" applyFill="1" applyBorder="1" applyAlignment="1">
      <alignment wrapText="1"/>
    </xf>
    <xf numFmtId="0" fontId="0" fillId="0" borderId="59" xfId="0" applyBorder="1" applyAlignment="1">
      <alignment vertical="center"/>
    </xf>
    <xf numFmtId="0" fontId="18" fillId="3" borderId="61" xfId="0" applyFont="1" applyFill="1" applyBorder="1"/>
    <xf numFmtId="0" fontId="2" fillId="0" borderId="59" xfId="0" applyFont="1" applyBorder="1" applyAlignment="1">
      <alignment vertical="center"/>
    </xf>
    <xf numFmtId="0" fontId="0" fillId="3" borderId="61" xfId="0" applyFill="1" applyBorder="1"/>
    <xf numFmtId="0" fontId="17" fillId="3" borderId="58" xfId="0" applyFont="1" applyFill="1" applyBorder="1"/>
    <xf numFmtId="0" fontId="17" fillId="3" borderId="0" xfId="0" applyFont="1" applyFill="1" applyBorder="1"/>
    <xf numFmtId="0" fontId="0" fillId="3" borderId="59" xfId="0" applyFill="1" applyBorder="1"/>
    <xf numFmtId="0" fontId="20" fillId="3" borderId="58" xfId="0" applyFont="1" applyFill="1" applyBorder="1"/>
    <xf numFmtId="0" fontId="20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/>
    </xf>
    <xf numFmtId="0" fontId="18" fillId="3" borderId="58" xfId="0" applyFont="1" applyFill="1" applyBorder="1"/>
    <xf numFmtId="0" fontId="18" fillId="3" borderId="0" xfId="0" applyFont="1" applyFill="1" applyBorder="1" applyAlignment="1">
      <alignment wrapText="1"/>
    </xf>
    <xf numFmtId="10" fontId="3" fillId="4" borderId="36" xfId="0" applyNumberFormat="1" applyFont="1" applyFill="1" applyBorder="1" applyAlignment="1">
      <alignment horizontal="center"/>
    </xf>
    <xf numFmtId="10" fontId="3" fillId="0" borderId="38" xfId="1" applyNumberFormat="1" applyFont="1" applyFill="1" applyBorder="1" applyAlignment="1"/>
    <xf numFmtId="10" fontId="3" fillId="4" borderId="64" xfId="0" applyNumberFormat="1" applyFont="1" applyFill="1" applyBorder="1" applyAlignment="1">
      <alignment horizontal="center"/>
    </xf>
    <xf numFmtId="10" fontId="3" fillId="0" borderId="65" xfId="1" applyNumberFormat="1" applyFont="1" applyFill="1" applyBorder="1" applyAlignment="1"/>
    <xf numFmtId="0" fontId="0" fillId="0" borderId="66" xfId="0" applyBorder="1" applyAlignment="1"/>
    <xf numFmtId="0" fontId="0" fillId="0" borderId="67" xfId="0" applyNumberFormat="1" applyBorder="1" applyAlignment="1">
      <alignment horizontal="center"/>
    </xf>
    <xf numFmtId="10" fontId="0" fillId="0" borderId="67" xfId="0" applyNumberFormat="1" applyBorder="1" applyAlignment="1">
      <alignment horizontal="left"/>
    </xf>
    <xf numFmtId="0" fontId="0" fillId="0" borderId="71" xfId="0" applyBorder="1" applyAlignment="1"/>
    <xf numFmtId="0" fontId="0" fillId="0" borderId="25" xfId="0" applyNumberFormat="1" applyBorder="1" applyAlignment="1">
      <alignment horizontal="center"/>
    </xf>
    <xf numFmtId="10" fontId="0" fillId="0" borderId="25" xfId="0" applyNumberFormat="1" applyBorder="1" applyAlignment="1">
      <alignment horizontal="left"/>
    </xf>
    <xf numFmtId="0" fontId="18" fillId="0" borderId="71" xfId="0" applyFont="1" applyBorder="1" applyAlignment="1"/>
    <xf numFmtId="0" fontId="4" fillId="0" borderId="44" xfId="0" applyFont="1" applyBorder="1" applyAlignment="1">
      <alignment horizontal="left" vertical="center" wrapText="1"/>
    </xf>
    <xf numFmtId="2" fontId="4" fillId="0" borderId="44" xfId="2" applyNumberFormat="1" applyFont="1" applyFill="1" applyBorder="1" applyAlignment="1">
      <alignment horizontal="center" vertical="center" wrapText="1"/>
    </xf>
    <xf numFmtId="4" fontId="13" fillId="0" borderId="44" xfId="0" applyNumberFormat="1" applyFont="1" applyBorder="1" applyAlignment="1">
      <alignment horizontal="center" vertical="center" wrapText="1"/>
    </xf>
    <xf numFmtId="4" fontId="9" fillId="0" borderId="44" xfId="0" applyNumberFormat="1" applyFont="1" applyBorder="1" applyAlignment="1">
      <alignment horizontal="center" vertical="center" wrapText="1"/>
    </xf>
    <xf numFmtId="4" fontId="9" fillId="0" borderId="77" xfId="0" applyNumberFormat="1" applyFont="1" applyBorder="1" applyAlignment="1">
      <alignment horizontal="center" vertical="center" wrapText="1"/>
    </xf>
    <xf numFmtId="0" fontId="11" fillId="0" borderId="8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2" fillId="0" borderId="79" xfId="0" applyFont="1" applyFill="1" applyBorder="1" applyAlignment="1">
      <alignment vertical="center"/>
    </xf>
    <xf numFmtId="0" fontId="22" fillId="0" borderId="81" xfId="0" applyFont="1" applyFill="1" applyBorder="1" applyAlignment="1">
      <alignment vertical="center"/>
    </xf>
    <xf numFmtId="0" fontId="22" fillId="0" borderId="79" xfId="0" applyFont="1" applyFill="1" applyBorder="1" applyAlignment="1">
      <alignment horizontal="center" vertical="center"/>
    </xf>
    <xf numFmtId="0" fontId="22" fillId="0" borderId="76" xfId="0" applyFont="1" applyBorder="1" applyAlignment="1">
      <alignment vertical="center" wrapText="1"/>
    </xf>
    <xf numFmtId="0" fontId="22" fillId="0" borderId="82" xfId="0" applyFont="1" applyBorder="1" applyAlignment="1">
      <alignment horizontal="left" vertical="center" wrapText="1"/>
    </xf>
    <xf numFmtId="0" fontId="22" fillId="0" borderId="7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23" fillId="0" borderId="74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0" fillId="3" borderId="58" xfId="0" applyFill="1" applyBorder="1" applyAlignment="1"/>
    <xf numFmtId="0" fontId="0" fillId="3" borderId="61" xfId="0" applyFill="1" applyBorder="1" applyAlignment="1"/>
    <xf numFmtId="0" fontId="15" fillId="3" borderId="58" xfId="0" applyFont="1" applyFill="1" applyBorder="1" applyAlignment="1">
      <alignment wrapText="1"/>
    </xf>
    <xf numFmtId="0" fontId="15" fillId="3" borderId="61" xfId="0" applyFont="1" applyFill="1" applyBorder="1" applyAlignment="1"/>
    <xf numFmtId="0" fontId="0" fillId="3" borderId="42" xfId="0" applyFill="1" applyBorder="1"/>
    <xf numFmtId="0" fontId="0" fillId="3" borderId="39" xfId="0" applyFill="1" applyBorder="1"/>
    <xf numFmtId="0" fontId="0" fillId="3" borderId="39" xfId="0" applyFill="1" applyBorder="1" applyAlignment="1">
      <alignment wrapText="1"/>
    </xf>
    <xf numFmtId="0" fontId="0" fillId="3" borderId="84" xfId="0" applyFill="1" applyBorder="1"/>
    <xf numFmtId="0" fontId="3" fillId="3" borderId="28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30" xfId="0" applyFont="1" applyFill="1" applyBorder="1" applyAlignment="1">
      <alignment horizontal="left" vertical="center"/>
    </xf>
    <xf numFmtId="10" fontId="16" fillId="3" borderId="55" xfId="0" applyNumberFormat="1" applyFont="1" applyFill="1" applyBorder="1" applyAlignment="1">
      <alignment vertical="top" wrapText="1"/>
    </xf>
    <xf numFmtId="10" fontId="16" fillId="3" borderId="93" xfId="0" applyNumberFormat="1" applyFont="1" applyFill="1" applyBorder="1" applyAlignment="1">
      <alignment vertical="top" wrapText="1"/>
    </xf>
    <xf numFmtId="10" fontId="0" fillId="0" borderId="0" xfId="0" applyNumberFormat="1"/>
    <xf numFmtId="0" fontId="3" fillId="3" borderId="59" xfId="0" applyFont="1" applyFill="1" applyBorder="1" applyAlignment="1">
      <alignment wrapText="1"/>
    </xf>
    <xf numFmtId="0" fontId="0" fillId="3" borderId="22" xfId="0" applyFill="1" applyBorder="1"/>
    <xf numFmtId="0" fontId="18" fillId="3" borderId="42" xfId="0" applyFont="1" applyFill="1" applyBorder="1"/>
    <xf numFmtId="0" fontId="18" fillId="3" borderId="39" xfId="0" applyFont="1" applyFill="1" applyBorder="1" applyAlignment="1">
      <alignment wrapText="1"/>
    </xf>
    <xf numFmtId="0" fontId="3" fillId="3" borderId="37" xfId="0" applyFont="1" applyFill="1" applyBorder="1" applyAlignment="1">
      <alignment horizontal="center" vertical="center"/>
    </xf>
    <xf numFmtId="0" fontId="3" fillId="3" borderId="95" xfId="0" applyFont="1" applyFill="1" applyBorder="1" applyAlignment="1">
      <alignment vertical="center"/>
    </xf>
    <xf numFmtId="10" fontId="19" fillId="3" borderId="50" xfId="0" applyNumberFormat="1" applyFont="1" applyFill="1" applyBorder="1" applyAlignment="1">
      <alignment vertical="top" wrapText="1"/>
    </xf>
    <xf numFmtId="10" fontId="16" fillId="3" borderId="52" xfId="0" applyNumberFormat="1" applyFont="1" applyFill="1" applyBorder="1" applyAlignment="1">
      <alignment vertical="top" wrapText="1"/>
    </xf>
    <xf numFmtId="4" fontId="16" fillId="3" borderId="105" xfId="0" applyNumberFormat="1" applyFont="1" applyFill="1" applyBorder="1" applyAlignment="1">
      <alignment vertical="top" wrapText="1"/>
    </xf>
    <xf numFmtId="0" fontId="3" fillId="3" borderId="39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73" xfId="0" applyFont="1" applyFill="1" applyBorder="1" applyAlignment="1">
      <alignment horizontal="center" vertical="center"/>
    </xf>
    <xf numFmtId="0" fontId="17" fillId="3" borderId="72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3" fillId="3" borderId="96" xfId="0" applyFont="1" applyFill="1" applyBorder="1" applyAlignment="1">
      <alignment vertical="center"/>
    </xf>
    <xf numFmtId="2" fontId="6" fillId="0" borderId="0" xfId="0" applyNumberFormat="1" applyFont="1"/>
    <xf numFmtId="0" fontId="1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63" xfId="0" applyBorder="1" applyAlignment="1"/>
    <xf numFmtId="0" fontId="0" fillId="0" borderId="64" xfId="0" applyNumberFormat="1" applyBorder="1" applyAlignment="1">
      <alignment horizontal="center"/>
    </xf>
    <xf numFmtId="10" fontId="0" fillId="0" borderId="64" xfId="0" applyNumberFormat="1" applyBorder="1" applyAlignment="1">
      <alignment horizontal="left"/>
    </xf>
    <xf numFmtId="0" fontId="6" fillId="0" borderId="41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6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top"/>
    </xf>
    <xf numFmtId="0" fontId="11" fillId="0" borderId="29" xfId="0" applyFont="1" applyFill="1" applyBorder="1" applyAlignment="1">
      <alignment horizontal="left" vertical="top"/>
    </xf>
    <xf numFmtId="0" fontId="11" fillId="0" borderId="30" xfId="0" applyFont="1" applyFill="1" applyBorder="1" applyAlignment="1">
      <alignment horizontal="left" vertical="top"/>
    </xf>
    <xf numFmtId="0" fontId="11" fillId="0" borderId="31" xfId="0" applyFont="1" applyFill="1" applyBorder="1" applyAlignment="1">
      <alignment horizontal="left" vertical="top"/>
    </xf>
    <xf numFmtId="0" fontId="11" fillId="0" borderId="5" xfId="0" applyFont="1" applyFill="1" applyBorder="1" applyAlignment="1">
      <alignment horizontal="left" vertical="top"/>
    </xf>
    <xf numFmtId="0" fontId="11" fillId="0" borderId="32" xfId="0" applyFont="1" applyFill="1" applyBorder="1" applyAlignment="1">
      <alignment horizontal="left" vertical="top"/>
    </xf>
    <xf numFmtId="0" fontId="11" fillId="0" borderId="2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4" fontId="7" fillId="0" borderId="82" xfId="0" applyNumberFormat="1" applyFont="1" applyBorder="1" applyAlignment="1">
      <alignment horizontal="center" vertical="center" wrapText="1"/>
    </xf>
    <xf numFmtId="4" fontId="7" fillId="0" borderId="83" xfId="0" applyNumberFormat="1" applyFont="1" applyBorder="1" applyAlignment="1">
      <alignment horizontal="center" vertical="center" wrapText="1"/>
    </xf>
    <xf numFmtId="4" fontId="7" fillId="0" borderId="76" xfId="0" applyNumberFormat="1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wrapText="1"/>
    </xf>
    <xf numFmtId="0" fontId="24" fillId="0" borderId="35" xfId="0" applyFont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22" fillId="0" borderId="3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0" fontId="23" fillId="0" borderId="82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49" fontId="23" fillId="0" borderId="75" xfId="0" applyNumberFormat="1" applyFont="1" applyBorder="1" applyAlignment="1">
      <alignment horizontal="center" vertical="center" wrapText="1"/>
    </xf>
    <xf numFmtId="49" fontId="12" fillId="0" borderId="83" xfId="0" applyNumberFormat="1" applyFont="1" applyBorder="1" applyAlignment="1">
      <alignment horizontal="center" vertical="center" wrapText="1"/>
    </xf>
    <xf numFmtId="49" fontId="12" fillId="0" borderId="76" xfId="0" applyNumberFormat="1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top"/>
    </xf>
    <xf numFmtId="0" fontId="3" fillId="0" borderId="29" xfId="0" applyFont="1" applyFill="1" applyBorder="1" applyAlignment="1">
      <alignment horizontal="left" vertical="top"/>
    </xf>
    <xf numFmtId="0" fontId="3" fillId="0" borderId="30" xfId="0" applyFont="1" applyFill="1" applyBorder="1" applyAlignment="1">
      <alignment horizontal="left" vertical="top"/>
    </xf>
    <xf numFmtId="0" fontId="3" fillId="0" borderId="3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32" xfId="0" applyFont="1" applyFill="1" applyBorder="1" applyAlignment="1">
      <alignment horizontal="left" vertical="top"/>
    </xf>
    <xf numFmtId="0" fontId="3" fillId="0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 wrapText="1"/>
    </xf>
    <xf numFmtId="49" fontId="8" fillId="2" borderId="4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3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18" fillId="0" borderId="33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166" fontId="21" fillId="0" borderId="34" xfId="0" applyNumberFormat="1" applyFont="1" applyBorder="1" applyAlignment="1" applyProtection="1">
      <alignment horizontal="left" vertical="center"/>
    </xf>
    <xf numFmtId="166" fontId="21" fillId="0" borderId="35" xfId="0" applyNumberFormat="1" applyFont="1" applyBorder="1" applyAlignment="1" applyProtection="1">
      <alignment horizontal="left" vertical="center"/>
    </xf>
    <xf numFmtId="166" fontId="21" fillId="0" borderId="0" xfId="0" applyNumberFormat="1" applyFont="1" applyBorder="1" applyAlignment="1" applyProtection="1">
      <alignment horizontal="left" vertical="center"/>
    </xf>
    <xf numFmtId="166" fontId="21" fillId="0" borderId="61" xfId="0" applyNumberFormat="1" applyFont="1" applyBorder="1" applyAlignment="1" applyProtection="1">
      <alignment horizontal="left" vertical="center"/>
    </xf>
    <xf numFmtId="0" fontId="20" fillId="4" borderId="58" xfId="0" applyFont="1" applyFill="1" applyBorder="1" applyAlignment="1" applyProtection="1">
      <alignment vertical="center"/>
      <protection locked="0"/>
    </xf>
    <xf numFmtId="0" fontId="20" fillId="4" borderId="0" xfId="0" applyFont="1" applyFill="1" applyBorder="1" applyAlignment="1" applyProtection="1">
      <alignment vertical="center"/>
      <protection locked="0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10" fontId="0" fillId="4" borderId="68" xfId="0" applyNumberFormat="1" applyFill="1" applyBorder="1" applyAlignment="1">
      <alignment horizontal="center"/>
    </xf>
    <xf numFmtId="10" fontId="0" fillId="4" borderId="69" xfId="0" applyNumberFormat="1" applyFill="1" applyBorder="1" applyAlignment="1">
      <alignment horizontal="center"/>
    </xf>
    <xf numFmtId="0" fontId="0" fillId="0" borderId="67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10" fontId="0" fillId="4" borderId="26" xfId="0" applyNumberFormat="1" applyFill="1" applyBorder="1" applyAlignment="1">
      <alignment horizontal="center"/>
    </xf>
    <xf numFmtId="10" fontId="0" fillId="4" borderId="32" xfId="0" applyNumberFormat="1" applyFill="1" applyBorder="1" applyAlignment="1">
      <alignment horizontal="center"/>
    </xf>
    <xf numFmtId="10" fontId="0" fillId="4" borderId="26" xfId="1" applyNumberFormat="1" applyFont="1" applyFill="1" applyBorder="1" applyAlignment="1">
      <alignment horizontal="center"/>
    </xf>
    <xf numFmtId="10" fontId="0" fillId="4" borderId="32" xfId="1" applyNumberFormat="1" applyFont="1" applyFill="1" applyBorder="1" applyAlignment="1">
      <alignment horizontal="center"/>
    </xf>
    <xf numFmtId="10" fontId="0" fillId="4" borderId="118" xfId="0" applyNumberFormat="1" applyFill="1" applyBorder="1" applyAlignment="1">
      <alignment horizontal="center"/>
    </xf>
    <xf numFmtId="10" fontId="0" fillId="4" borderId="47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3" fillId="3" borderId="7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85" xfId="0" applyFont="1" applyFill="1" applyBorder="1" applyAlignment="1">
      <alignment horizontal="left" vertical="center"/>
    </xf>
    <xf numFmtId="0" fontId="3" fillId="3" borderId="54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10" fontId="16" fillId="3" borderId="83" xfId="0" applyNumberFormat="1" applyFont="1" applyFill="1" applyBorder="1" applyAlignment="1">
      <alignment horizontal="center" vertical="top" wrapText="1"/>
    </xf>
    <xf numFmtId="10" fontId="16" fillId="3" borderId="113" xfId="0" applyNumberFormat="1" applyFont="1" applyFill="1" applyBorder="1" applyAlignment="1">
      <alignment horizontal="center" vertical="top" wrapText="1"/>
    </xf>
    <xf numFmtId="4" fontId="16" fillId="3" borderId="103" xfId="0" applyNumberFormat="1" applyFont="1" applyFill="1" applyBorder="1" applyAlignment="1">
      <alignment horizontal="center" vertical="top" wrapText="1"/>
    </xf>
    <xf numFmtId="4" fontId="16" fillId="3" borderId="117" xfId="0" applyNumberFormat="1" applyFont="1" applyFill="1" applyBorder="1" applyAlignment="1">
      <alignment horizontal="center" vertical="top" wrapText="1"/>
    </xf>
    <xf numFmtId="10" fontId="19" fillId="3" borderId="95" xfId="0" applyNumberFormat="1" applyFont="1" applyFill="1" applyBorder="1" applyAlignment="1">
      <alignment horizontal="center" vertical="top" wrapText="1"/>
    </xf>
    <xf numFmtId="10" fontId="19" fillId="3" borderId="96" xfId="0" applyNumberFormat="1" applyFont="1" applyFill="1" applyBorder="1" applyAlignment="1">
      <alignment horizontal="center" vertical="top" wrapText="1"/>
    </xf>
    <xf numFmtId="165" fontId="19" fillId="3" borderId="98" xfId="0" applyNumberFormat="1" applyFont="1" applyFill="1" applyBorder="1" applyAlignment="1">
      <alignment horizontal="center" vertical="top" wrapText="1"/>
    </xf>
    <xf numFmtId="165" fontId="19" fillId="3" borderId="99" xfId="0" applyNumberFormat="1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center"/>
    </xf>
    <xf numFmtId="10" fontId="16" fillId="3" borderId="94" xfId="0" applyNumberFormat="1" applyFont="1" applyFill="1" applyBorder="1" applyAlignment="1">
      <alignment horizontal="center" vertical="top" wrapText="1"/>
    </xf>
    <xf numFmtId="10" fontId="16" fillId="3" borderId="92" xfId="0" applyNumberFormat="1" applyFont="1" applyFill="1" applyBorder="1" applyAlignment="1">
      <alignment horizontal="center" vertical="top" wrapText="1"/>
    </xf>
    <xf numFmtId="4" fontId="16" fillId="3" borderId="87" xfId="0" applyNumberFormat="1" applyFont="1" applyFill="1" applyBorder="1" applyAlignment="1">
      <alignment horizontal="center" vertical="top" wrapText="1"/>
    </xf>
    <xf numFmtId="4" fontId="16" fillId="3" borderId="93" xfId="0" applyNumberFormat="1" applyFont="1" applyFill="1" applyBorder="1" applyAlignment="1">
      <alignment horizontal="center" vertical="top" wrapText="1"/>
    </xf>
    <xf numFmtId="10" fontId="16" fillId="3" borderId="91" xfId="0" applyNumberFormat="1" applyFont="1" applyFill="1" applyBorder="1" applyAlignment="1">
      <alignment horizontal="center" vertical="top" wrapText="1"/>
    </xf>
    <xf numFmtId="10" fontId="16" fillId="3" borderId="88" xfId="0" applyNumberFormat="1" applyFont="1" applyFill="1" applyBorder="1" applyAlignment="1">
      <alignment horizontal="center" vertical="top" wrapText="1"/>
    </xf>
    <xf numFmtId="4" fontId="16" fillId="3" borderId="101" xfId="0" applyNumberFormat="1" applyFont="1" applyFill="1" applyBorder="1" applyAlignment="1">
      <alignment horizontal="center" vertical="top" wrapText="1"/>
    </xf>
    <xf numFmtId="4" fontId="16" fillId="3" borderId="102" xfId="0" applyNumberFormat="1" applyFont="1" applyFill="1" applyBorder="1" applyAlignment="1">
      <alignment horizontal="center" vertical="top" wrapText="1"/>
    </xf>
    <xf numFmtId="4" fontId="16" fillId="3" borderId="83" xfId="0" applyNumberFormat="1" applyFont="1" applyFill="1" applyBorder="1" applyAlignment="1">
      <alignment horizontal="center" vertical="top" wrapText="1"/>
    </xf>
    <xf numFmtId="4" fontId="16" fillId="3" borderId="113" xfId="0" applyNumberFormat="1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/>
    </xf>
    <xf numFmtId="0" fontId="2" fillId="0" borderId="58" xfId="0" applyFont="1" applyBorder="1" applyAlignment="1">
      <alignment horizontal="center" vertical="center"/>
    </xf>
    <xf numFmtId="0" fontId="0" fillId="3" borderId="49" xfId="0" applyFill="1" applyBorder="1" applyAlignment="1">
      <alignment vertical="top" wrapText="1"/>
    </xf>
    <xf numFmtId="0" fontId="0" fillId="3" borderId="51" xfId="0" applyFill="1" applyBorder="1" applyAlignment="1">
      <alignment vertical="top" wrapText="1"/>
    </xf>
    <xf numFmtId="0" fontId="0" fillId="3" borderId="50" xfId="0" applyFill="1" applyBorder="1" applyAlignment="1">
      <alignment vertical="top" wrapText="1"/>
    </xf>
    <xf numFmtId="0" fontId="0" fillId="3" borderId="52" xfId="0" applyFill="1" applyBorder="1" applyAlignment="1">
      <alignment vertical="top" wrapText="1"/>
    </xf>
    <xf numFmtId="0" fontId="17" fillId="3" borderId="50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46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horizontal="left" vertical="center"/>
    </xf>
    <xf numFmtId="10" fontId="19" fillId="3" borderId="86" xfId="0" applyNumberFormat="1" applyFont="1" applyFill="1" applyBorder="1" applyAlignment="1">
      <alignment horizontal="center" vertical="top" wrapText="1"/>
    </xf>
    <xf numFmtId="10" fontId="19" fillId="3" borderId="106" xfId="0" applyNumberFormat="1" applyFont="1" applyFill="1" applyBorder="1" applyAlignment="1">
      <alignment horizontal="center" vertical="top" wrapText="1"/>
    </xf>
    <xf numFmtId="165" fontId="19" fillId="3" borderId="97" xfId="0" applyNumberFormat="1" applyFont="1" applyFill="1" applyBorder="1" applyAlignment="1">
      <alignment horizontal="center" vertical="top" wrapText="1"/>
    </xf>
    <xf numFmtId="165" fontId="19" fillId="3" borderId="100" xfId="0" applyNumberFormat="1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center"/>
    </xf>
    <xf numFmtId="0" fontId="3" fillId="3" borderId="116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17" fillId="3" borderId="111" xfId="0" applyFont="1" applyFill="1" applyBorder="1" applyAlignment="1">
      <alignment horizontal="center" vertical="center" wrapText="1"/>
    </xf>
    <xf numFmtId="0" fontId="17" fillId="3" borderId="112" xfId="0" applyFont="1" applyFill="1" applyBorder="1" applyAlignment="1">
      <alignment horizontal="center" vertical="center" wrapText="1"/>
    </xf>
    <xf numFmtId="49" fontId="16" fillId="3" borderId="104" xfId="0" applyNumberFormat="1" applyFont="1" applyFill="1" applyBorder="1" applyAlignment="1">
      <alignment horizontal="center" vertical="center" wrapText="1"/>
    </xf>
    <xf numFmtId="49" fontId="16" fillId="3" borderId="109" xfId="0" applyNumberFormat="1" applyFont="1" applyFill="1" applyBorder="1" applyAlignment="1">
      <alignment horizontal="center" vertical="center" wrapText="1"/>
    </xf>
    <xf numFmtId="49" fontId="16" fillId="3" borderId="107" xfId="0" applyNumberFormat="1" applyFont="1" applyFill="1" applyBorder="1" applyAlignment="1">
      <alignment horizontal="center" vertical="center" wrapText="1"/>
    </xf>
    <xf numFmtId="49" fontId="16" fillId="3" borderId="106" xfId="0" applyNumberFormat="1" applyFont="1" applyFill="1" applyBorder="1" applyAlignment="1">
      <alignment horizontal="center" vertical="center" wrapText="1"/>
    </xf>
    <xf numFmtId="0" fontId="0" fillId="3" borderId="108" xfId="0" applyFill="1" applyBorder="1" applyAlignment="1">
      <alignment horizontal="center" vertical="center" wrapText="1"/>
    </xf>
    <xf numFmtId="0" fontId="0" fillId="3" borderId="109" xfId="0" applyFill="1" applyBorder="1" applyAlignment="1">
      <alignment horizontal="center" vertical="center" wrapText="1"/>
    </xf>
    <xf numFmtId="0" fontId="0" fillId="3" borderId="86" xfId="0" applyFill="1" applyBorder="1" applyAlignment="1">
      <alignment horizontal="center" vertical="center" wrapText="1"/>
    </xf>
    <xf numFmtId="0" fontId="0" fillId="3" borderId="106" xfId="0" applyFill="1" applyBorder="1" applyAlignment="1">
      <alignment horizontal="center" vertical="center" wrapText="1"/>
    </xf>
    <xf numFmtId="2" fontId="16" fillId="3" borderId="108" xfId="0" applyNumberFormat="1" applyFont="1" applyFill="1" applyBorder="1" applyAlignment="1">
      <alignment horizontal="center" vertical="center" wrapText="1"/>
    </xf>
    <xf numFmtId="2" fontId="16" fillId="3" borderId="104" xfId="0" applyNumberFormat="1" applyFont="1" applyFill="1" applyBorder="1" applyAlignment="1">
      <alignment horizontal="center" vertical="center" wrapText="1"/>
    </xf>
    <xf numFmtId="2" fontId="16" fillId="3" borderId="115" xfId="0" applyNumberFormat="1" applyFont="1" applyFill="1" applyBorder="1" applyAlignment="1">
      <alignment horizontal="center" vertical="center" wrapText="1"/>
    </xf>
    <xf numFmtId="2" fontId="16" fillId="3" borderId="86" xfId="0" applyNumberFormat="1" applyFont="1" applyFill="1" applyBorder="1" applyAlignment="1">
      <alignment horizontal="center" vertical="center" wrapText="1"/>
    </xf>
    <xf numFmtId="2" fontId="16" fillId="3" borderId="107" xfId="0" applyNumberFormat="1" applyFont="1" applyFill="1" applyBorder="1" applyAlignment="1">
      <alignment horizontal="center" vertical="center" wrapText="1"/>
    </xf>
    <xf numFmtId="2" fontId="16" fillId="3" borderId="110" xfId="0" applyNumberFormat="1" applyFont="1" applyFill="1" applyBorder="1" applyAlignment="1">
      <alignment horizontal="center" vertical="center" wrapText="1"/>
    </xf>
    <xf numFmtId="0" fontId="3" fillId="3" borderId="90" xfId="0" applyFont="1" applyFill="1" applyBorder="1" applyAlignment="1">
      <alignment horizontal="center" vertical="center"/>
    </xf>
    <xf numFmtId="0" fontId="3" fillId="3" borderId="89" xfId="0" applyFont="1" applyFill="1" applyBorder="1" applyAlignment="1">
      <alignment horizontal="center" vertical="center"/>
    </xf>
    <xf numFmtId="0" fontId="3" fillId="3" borderId="114" xfId="0" applyFont="1" applyFill="1" applyBorder="1" applyAlignment="1">
      <alignment horizontal="center" vertical="center"/>
    </xf>
    <xf numFmtId="0" fontId="17" fillId="3" borderId="111" xfId="0" applyFont="1" applyFill="1" applyBorder="1" applyAlignment="1">
      <alignment horizontal="center" vertical="top" wrapText="1"/>
    </xf>
    <xf numFmtId="0" fontId="17" fillId="3" borderId="112" xfId="0" applyFont="1" applyFill="1" applyBorder="1" applyAlignment="1">
      <alignment horizontal="center" vertical="top" wrapText="1"/>
    </xf>
    <xf numFmtId="0" fontId="17" fillId="3" borderId="94" xfId="0" applyFont="1" applyFill="1" applyBorder="1" applyAlignment="1">
      <alignment horizontal="center" vertical="center"/>
    </xf>
    <xf numFmtId="0" fontId="17" fillId="3" borderId="95" xfId="0" applyFont="1" applyFill="1" applyBorder="1" applyAlignment="1">
      <alignment horizontal="center" vertical="center"/>
    </xf>
    <xf numFmtId="0" fontId="17" fillId="3" borderId="96" xfId="0" applyFont="1" applyFill="1" applyBorder="1" applyAlignment="1">
      <alignment horizontal="center" vertical="center"/>
    </xf>
    <xf numFmtId="0" fontId="17" fillId="3" borderId="92" xfId="0" applyFont="1" applyFill="1" applyBorder="1" applyAlignment="1">
      <alignment horizontal="center" vertical="center"/>
    </xf>
    <xf numFmtId="49" fontId="16" fillId="3" borderId="0" xfId="0" applyNumberFormat="1" applyFont="1" applyFill="1" applyBorder="1" applyAlignment="1">
      <alignment horizontal="center" vertical="top" wrapText="1"/>
    </xf>
    <xf numFmtId="49" fontId="16" fillId="3" borderId="59" xfId="0" applyNumberFormat="1" applyFont="1" applyFill="1" applyBorder="1" applyAlignment="1">
      <alignment horizontal="center" vertical="top" wrapText="1"/>
    </xf>
    <xf numFmtId="49" fontId="19" fillId="3" borderId="97" xfId="0" applyNumberFormat="1" applyFont="1" applyFill="1" applyBorder="1" applyAlignment="1">
      <alignment horizontal="center" vertical="top" wrapText="1"/>
    </xf>
    <xf numFmtId="49" fontId="19" fillId="3" borderId="98" xfId="0" applyNumberFormat="1" applyFont="1" applyFill="1" applyBorder="1" applyAlignment="1">
      <alignment horizontal="center" vertical="top" wrapText="1"/>
    </xf>
    <xf numFmtId="49" fontId="19" fillId="3" borderId="100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59" xfId="0" applyFill="1" applyBorder="1" applyAlignment="1">
      <alignment horizontal="center" vertical="center" wrapText="1"/>
    </xf>
    <xf numFmtId="0" fontId="0" fillId="3" borderId="107" xfId="0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49" fontId="16" fillId="3" borderId="60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Border="1" applyAlignment="1">
      <alignment horizontal="center" vertical="center" wrapText="1"/>
    </xf>
    <xf numFmtId="49" fontId="16" fillId="3" borderId="59" xfId="0" applyNumberFormat="1" applyFont="1" applyFill="1" applyBorder="1" applyAlignment="1">
      <alignment horizontal="center" vertical="center" wrapText="1"/>
    </xf>
    <xf numFmtId="49" fontId="16" fillId="3" borderId="86" xfId="0" applyNumberFormat="1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17" fillId="3" borderId="83" xfId="0" applyFont="1" applyFill="1" applyBorder="1" applyAlignment="1">
      <alignment horizontal="center" vertical="center" wrapText="1"/>
    </xf>
    <xf numFmtId="0" fontId="17" fillId="3" borderId="93" xfId="0" applyFont="1" applyFill="1" applyBorder="1" applyAlignment="1">
      <alignment horizontal="center" vertical="center" wrapText="1"/>
    </xf>
    <xf numFmtId="0" fontId="17" fillId="3" borderId="107" xfId="0" applyFont="1" applyFill="1" applyBorder="1" applyAlignment="1">
      <alignment horizontal="center" vertical="center" wrapText="1"/>
    </xf>
    <xf numFmtId="0" fontId="17" fillId="3" borderId="106" xfId="0" applyFont="1" applyFill="1" applyBorder="1" applyAlignment="1">
      <alignment horizontal="center" vertical="center" wrapText="1"/>
    </xf>
    <xf numFmtId="49" fontId="16" fillId="3" borderId="87" xfId="0" applyNumberFormat="1" applyFont="1" applyFill="1" applyBorder="1" applyAlignment="1">
      <alignment horizontal="center" vertical="top" wrapText="1"/>
    </xf>
    <xf numFmtId="49" fontId="16" fillId="3" borderId="83" xfId="0" applyNumberFormat="1" applyFont="1" applyFill="1" applyBorder="1" applyAlignment="1">
      <alignment horizontal="center" vertical="top" wrapText="1"/>
    </xf>
    <xf numFmtId="49" fontId="16" fillId="3" borderId="93" xfId="0" applyNumberFormat="1" applyFont="1" applyFill="1" applyBorder="1" applyAlignment="1">
      <alignment horizontal="center" vertical="top" wrapText="1"/>
    </xf>
    <xf numFmtId="49" fontId="16" fillId="3" borderId="91" xfId="0" applyNumberFormat="1" applyFont="1" applyFill="1" applyBorder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16" fillId="3" borderId="88" xfId="0" applyNumberFormat="1" applyFont="1" applyFill="1" applyBorder="1" applyAlignment="1">
      <alignment horizontal="center" vertical="top" wrapText="1"/>
    </xf>
    <xf numFmtId="2" fontId="16" fillId="3" borderId="87" xfId="0" applyNumberFormat="1" applyFont="1" applyFill="1" applyBorder="1" applyAlignment="1">
      <alignment horizontal="center" vertical="top" wrapText="1"/>
    </xf>
    <xf numFmtId="2" fontId="16" fillId="3" borderId="83" xfId="0" applyNumberFormat="1" applyFont="1" applyFill="1" applyBorder="1" applyAlignment="1">
      <alignment horizontal="center" vertical="top" wrapText="1"/>
    </xf>
    <xf numFmtId="2" fontId="16" fillId="3" borderId="113" xfId="0" applyNumberFormat="1" applyFont="1" applyFill="1" applyBorder="1" applyAlignment="1">
      <alignment horizontal="center" vertical="top" wrapText="1"/>
    </xf>
    <xf numFmtId="0" fontId="17" fillId="3" borderId="87" xfId="0" applyFont="1" applyFill="1" applyBorder="1" applyAlignment="1">
      <alignment horizontal="center" vertical="center" wrapText="1"/>
    </xf>
    <xf numFmtId="0" fontId="17" fillId="3" borderId="94" xfId="0" applyFont="1" applyFill="1" applyBorder="1" applyAlignment="1">
      <alignment horizontal="center" vertical="center" wrapText="1"/>
    </xf>
    <xf numFmtId="0" fontId="17" fillId="3" borderId="95" xfId="0" applyFont="1" applyFill="1" applyBorder="1" applyAlignment="1">
      <alignment horizontal="center" vertical="center" wrapText="1"/>
    </xf>
    <xf numFmtId="0" fontId="17" fillId="3" borderId="92" xfId="0" applyFont="1" applyFill="1" applyBorder="1" applyAlignment="1">
      <alignment horizontal="center" vertical="center" wrapText="1"/>
    </xf>
    <xf numFmtId="0" fontId="17" fillId="3" borderId="76" xfId="0" applyFont="1" applyFill="1" applyBorder="1" applyAlignment="1">
      <alignment horizontal="center" vertical="center" wrapText="1"/>
    </xf>
    <xf numFmtId="0" fontId="17" fillId="3" borderId="88" xfId="0" applyFont="1" applyFill="1" applyBorder="1" applyAlignment="1">
      <alignment horizontal="center" vertical="center" wrapText="1"/>
    </xf>
    <xf numFmtId="49" fontId="16" fillId="3" borderId="107" xfId="0" applyNumberFormat="1" applyFont="1" applyFill="1" applyBorder="1" applyAlignment="1">
      <alignment horizontal="center" vertical="top" wrapText="1"/>
    </xf>
    <xf numFmtId="49" fontId="16" fillId="3" borderId="106" xfId="0" applyNumberFormat="1" applyFont="1" applyFill="1" applyBorder="1" applyAlignment="1">
      <alignment horizontal="center" vertical="top" wrapText="1"/>
    </xf>
    <xf numFmtId="0" fontId="17" fillId="3" borderId="6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61" xfId="0" applyFont="1" applyFill="1" applyBorder="1" applyAlignment="1">
      <alignment horizontal="center" vertical="center"/>
    </xf>
    <xf numFmtId="0" fontId="17" fillId="3" borderId="86" xfId="0" applyFont="1" applyFill="1" applyBorder="1" applyAlignment="1">
      <alignment horizontal="center" vertical="center"/>
    </xf>
    <xf numFmtId="0" fontId="17" fillId="3" borderId="107" xfId="0" applyFont="1" applyFill="1" applyBorder="1" applyAlignment="1">
      <alignment horizontal="center" vertical="center"/>
    </xf>
    <xf numFmtId="0" fontId="17" fillId="3" borderId="110" xfId="0" applyFont="1" applyFill="1" applyBorder="1" applyAlignment="1">
      <alignment horizontal="center" vertical="center"/>
    </xf>
    <xf numFmtId="2" fontId="16" fillId="3" borderId="86" xfId="0" applyNumberFormat="1" applyFont="1" applyFill="1" applyBorder="1" applyAlignment="1">
      <alignment horizontal="center" vertical="top" wrapText="1"/>
    </xf>
    <xf numFmtId="2" fontId="16" fillId="3" borderId="107" xfId="0" applyNumberFormat="1" applyFont="1" applyFill="1" applyBorder="1" applyAlignment="1">
      <alignment horizontal="center" vertical="top" wrapText="1"/>
    </xf>
    <xf numFmtId="2" fontId="16" fillId="3" borderId="110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Porcentagem" xfId="1" builtinId="5"/>
    <cellStyle name="Separador de milhares" xfId="2" builtinId="3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41</xdr:row>
      <xdr:rowOff>114300</xdr:rowOff>
    </xdr:from>
    <xdr:to>
      <xdr:col>8</xdr:col>
      <xdr:colOff>0</xdr:colOff>
      <xdr:row>42</xdr:row>
      <xdr:rowOff>161925</xdr:rowOff>
    </xdr:to>
    <xdr:sp macro="" textlink="">
      <xdr:nvSpPr>
        <xdr:cNvPr id="4098" name="Text Box 7"/>
        <xdr:cNvSpPr txBox="1">
          <a:spLocks noChangeArrowheads="1"/>
        </xdr:cNvSpPr>
      </xdr:nvSpPr>
      <xdr:spPr bwMode="auto">
        <a:xfrm>
          <a:off x="47625" y="10963275"/>
          <a:ext cx="81153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171450</xdr:colOff>
      <xdr:row>0</xdr:row>
      <xdr:rowOff>95250</xdr:rowOff>
    </xdr:from>
    <xdr:to>
      <xdr:col>1</xdr:col>
      <xdr:colOff>571500</xdr:colOff>
      <xdr:row>1</xdr:row>
      <xdr:rowOff>66675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95250"/>
          <a:ext cx="9239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685800</xdr:colOff>
      <xdr:row>1</xdr:row>
      <xdr:rowOff>76200</xdr:rowOff>
    </xdr:to>
    <xdr:pic>
      <xdr:nvPicPr>
        <xdr:cNvPr id="5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28575"/>
          <a:ext cx="9239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19050</xdr:rowOff>
    </xdr:from>
    <xdr:to>
      <xdr:col>1</xdr:col>
      <xdr:colOff>400050</xdr:colOff>
      <xdr:row>3</xdr:row>
      <xdr:rowOff>9525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9239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0</xdr:row>
      <xdr:rowOff>142875</xdr:rowOff>
    </xdr:from>
    <xdr:to>
      <xdr:col>2</xdr:col>
      <xdr:colOff>66675</xdr:colOff>
      <xdr:row>3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4" y="142875"/>
          <a:ext cx="9334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44"/>
  <sheetViews>
    <sheetView showGridLines="0" showZeros="0" tabSelected="1" view="pageBreakPreview" topLeftCell="A13" zoomScaleSheetLayoutView="93" workbookViewId="0">
      <selection activeCell="K28" sqref="K28"/>
    </sheetView>
  </sheetViews>
  <sheetFormatPr defaultRowHeight="12.75"/>
  <cols>
    <col min="1" max="1" width="7.85546875" style="13" customWidth="1"/>
    <col min="2" max="2" width="10.7109375" style="13" bestFit="1" customWidth="1"/>
    <col min="3" max="3" width="55.140625" style="13" customWidth="1"/>
    <col min="4" max="4" width="9.140625" style="13"/>
    <col min="5" max="8" width="12.28515625" style="13" customWidth="1"/>
    <col min="9" max="16384" width="9.140625" style="13"/>
  </cols>
  <sheetData>
    <row r="1" spans="1:8" ht="71.25" customHeight="1">
      <c r="A1" s="222"/>
      <c r="B1" s="223"/>
      <c r="C1" s="220" t="s">
        <v>162</v>
      </c>
      <c r="D1" s="220"/>
      <c r="E1" s="220"/>
      <c r="F1" s="220"/>
      <c r="G1" s="220"/>
      <c r="H1" s="221"/>
    </row>
    <row r="2" spans="1:8" ht="15.75">
      <c r="A2" s="187"/>
      <c r="B2" s="188"/>
      <c r="C2" s="188"/>
      <c r="D2" s="188"/>
      <c r="E2" s="188"/>
      <c r="F2" s="188"/>
      <c r="G2" s="188"/>
      <c r="H2" s="189"/>
    </row>
    <row r="3" spans="1:8" ht="3.75" customHeight="1" thickBot="1">
      <c r="A3" s="241"/>
      <c r="B3" s="242"/>
      <c r="C3" s="242"/>
      <c r="D3" s="242"/>
      <c r="E3" s="242"/>
      <c r="F3" s="242"/>
      <c r="G3" s="242"/>
      <c r="H3" s="243"/>
    </row>
    <row r="4" spans="1:8" ht="20.100000000000001" customHeight="1" thickBot="1">
      <c r="A4" s="206" t="s">
        <v>4</v>
      </c>
      <c r="B4" s="207"/>
      <c r="C4" s="207"/>
      <c r="D4" s="207"/>
      <c r="E4" s="207"/>
      <c r="F4" s="207"/>
      <c r="G4" s="207"/>
      <c r="H4" s="208"/>
    </row>
    <row r="5" spans="1:8" ht="3.75" customHeight="1" thickBot="1">
      <c r="A5" s="48"/>
      <c r="B5" s="48"/>
      <c r="C5" s="48"/>
      <c r="D5" s="48"/>
      <c r="E5" s="48"/>
      <c r="F5" s="48"/>
      <c r="G5" s="48"/>
      <c r="H5" s="48"/>
    </row>
    <row r="6" spans="1:8" ht="20.100000000000001" customHeight="1">
      <c r="A6" s="197" t="s">
        <v>83</v>
      </c>
      <c r="B6" s="198"/>
      <c r="C6" s="198"/>
      <c r="D6" s="198"/>
      <c r="E6" s="199"/>
      <c r="F6" s="209" t="s">
        <v>77</v>
      </c>
      <c r="G6" s="210"/>
      <c r="H6" s="211"/>
    </row>
    <row r="7" spans="1:8" ht="20.100000000000001" customHeight="1">
      <c r="A7" s="200" t="s">
        <v>84</v>
      </c>
      <c r="B7" s="201"/>
      <c r="C7" s="201"/>
      <c r="D7" s="201"/>
      <c r="E7" s="202"/>
      <c r="F7" s="194" t="s">
        <v>87</v>
      </c>
      <c r="G7" s="195"/>
      <c r="H7" s="196"/>
    </row>
    <row r="8" spans="1:8" ht="20.100000000000001" customHeight="1">
      <c r="A8" s="224" t="s">
        <v>85</v>
      </c>
      <c r="B8" s="225"/>
      <c r="C8" s="225"/>
      <c r="D8" s="226"/>
      <c r="E8" s="203" t="s">
        <v>12</v>
      </c>
      <c r="F8" s="204"/>
      <c r="G8" s="204"/>
      <c r="H8" s="205"/>
    </row>
    <row r="9" spans="1:8" ht="20.100000000000001" customHeight="1">
      <c r="A9" s="230" t="s">
        <v>17</v>
      </c>
      <c r="B9" s="225"/>
      <c r="C9" s="225"/>
      <c r="D9" s="226"/>
      <c r="E9" s="192" t="s">
        <v>8</v>
      </c>
      <c r="F9" s="190" t="s">
        <v>6</v>
      </c>
      <c r="G9" s="69" t="s">
        <v>86</v>
      </c>
      <c r="H9" s="49" t="s">
        <v>7</v>
      </c>
    </row>
    <row r="10" spans="1:8" ht="20.100000000000001" customHeight="1" thickBot="1">
      <c r="A10" s="227" t="s">
        <v>173</v>
      </c>
      <c r="B10" s="228"/>
      <c r="C10" s="228"/>
      <c r="D10" s="229"/>
      <c r="E10" s="193"/>
      <c r="F10" s="191"/>
      <c r="G10" s="50" t="s">
        <v>9</v>
      </c>
      <c r="H10" s="66">
        <f>BDI!I4</f>
        <v>0.25</v>
      </c>
    </row>
    <row r="11" spans="1:8" ht="3.75" customHeight="1" thickBot="1">
      <c r="A11" s="240"/>
      <c r="B11" s="240"/>
      <c r="C11" s="240"/>
      <c r="D11" s="240"/>
      <c r="E11" s="240"/>
      <c r="F11" s="240"/>
      <c r="G11" s="240"/>
      <c r="H11" s="240"/>
    </row>
    <row r="12" spans="1:8" ht="39" thickBot="1">
      <c r="A12" s="51" t="s">
        <v>0</v>
      </c>
      <c r="B12" s="52" t="s">
        <v>5</v>
      </c>
      <c r="C12" s="52" t="s">
        <v>1</v>
      </c>
      <c r="D12" s="52" t="s">
        <v>3</v>
      </c>
      <c r="E12" s="52" t="s">
        <v>2</v>
      </c>
      <c r="F12" s="53" t="s">
        <v>15</v>
      </c>
      <c r="G12" s="53" t="s">
        <v>16</v>
      </c>
      <c r="H12" s="54" t="s">
        <v>10</v>
      </c>
    </row>
    <row r="13" spans="1:8">
      <c r="A13" s="136" t="s">
        <v>144</v>
      </c>
      <c r="B13" s="131"/>
      <c r="C13" s="133" t="s">
        <v>137</v>
      </c>
      <c r="D13" s="132"/>
      <c r="E13" s="128"/>
      <c r="F13" s="129"/>
      <c r="G13" s="129"/>
      <c r="H13" s="130"/>
    </row>
    <row r="14" spans="1:8" ht="84" customHeight="1">
      <c r="A14" s="141" t="s">
        <v>145</v>
      </c>
      <c r="B14" s="143" t="s">
        <v>31</v>
      </c>
      <c r="C14" s="123" t="s">
        <v>89</v>
      </c>
      <c r="D14" s="124" t="s">
        <v>88</v>
      </c>
      <c r="E14" s="125">
        <v>1</v>
      </c>
      <c r="F14" s="125">
        <v>1159.26</v>
      </c>
      <c r="G14" s="126">
        <f>ROUND(F14+(F14*$H$10),2)</f>
        <v>1449.08</v>
      </c>
      <c r="H14" s="127">
        <f>ROUND((E14*G14),2)</f>
        <v>1449.08</v>
      </c>
    </row>
    <row r="15" spans="1:8" ht="12" customHeight="1">
      <c r="A15" s="140" t="s">
        <v>147</v>
      </c>
      <c r="B15" s="244" t="s">
        <v>143</v>
      </c>
      <c r="C15" s="245"/>
      <c r="D15" s="246"/>
      <c r="E15" s="125"/>
      <c r="F15" s="125"/>
      <c r="G15" s="126"/>
      <c r="H15" s="127"/>
    </row>
    <row r="16" spans="1:8" ht="27" customHeight="1">
      <c r="A16" s="141" t="s">
        <v>146</v>
      </c>
      <c r="B16" s="15" t="s">
        <v>91</v>
      </c>
      <c r="C16" s="16" t="s">
        <v>90</v>
      </c>
      <c r="D16" s="70" t="s">
        <v>26</v>
      </c>
      <c r="E16" s="56">
        <v>11304</v>
      </c>
      <c r="F16" s="56">
        <v>1.08</v>
      </c>
      <c r="G16" s="38">
        <f>ROUND(F16+(F16*$H$10),2)</f>
        <v>1.35</v>
      </c>
      <c r="H16" s="39">
        <f>ROUND((E16*G16),2)</f>
        <v>15260.4</v>
      </c>
    </row>
    <row r="17" spans="1:41" ht="22.5">
      <c r="A17" s="141" t="s">
        <v>148</v>
      </c>
      <c r="B17" s="15" t="s">
        <v>92</v>
      </c>
      <c r="C17" s="16" t="s">
        <v>136</v>
      </c>
      <c r="D17" s="70" t="s">
        <v>49</v>
      </c>
      <c r="E17" s="56">
        <v>131.25</v>
      </c>
      <c r="F17" s="56">
        <v>27.46</v>
      </c>
      <c r="G17" s="38">
        <f t="shared" ref="G17:G28" si="0">ROUND(F17+(F17*$H$10),2)</f>
        <v>34.33</v>
      </c>
      <c r="H17" s="39">
        <f t="shared" ref="H17:H28" si="1">ROUND((E17*G17),2)</f>
        <v>4505.8100000000004</v>
      </c>
      <c r="J17" s="13">
        <v>0</v>
      </c>
    </row>
    <row r="18" spans="1:41" ht="18" customHeight="1">
      <c r="A18" s="141" t="s">
        <v>149</v>
      </c>
      <c r="B18" s="15" t="s">
        <v>94</v>
      </c>
      <c r="C18" s="16" t="s">
        <v>93</v>
      </c>
      <c r="D18" s="70" t="s">
        <v>49</v>
      </c>
      <c r="E18" s="56">
        <v>131.25</v>
      </c>
      <c r="F18" s="56">
        <v>34.33</v>
      </c>
      <c r="G18" s="38">
        <f t="shared" si="0"/>
        <v>42.91</v>
      </c>
      <c r="H18" s="39">
        <f t="shared" si="1"/>
        <v>5631.94</v>
      </c>
    </row>
    <row r="19" spans="1:41" ht="18" customHeight="1">
      <c r="A19" s="234" t="s">
        <v>139</v>
      </c>
      <c r="B19" s="235"/>
      <c r="C19" s="235"/>
      <c r="D19" s="235"/>
      <c r="E19" s="235"/>
      <c r="F19" s="236"/>
      <c r="G19" s="138"/>
      <c r="H19" s="139">
        <f>SUM(H14:H18)</f>
        <v>26847.23</v>
      </c>
      <c r="AO19" s="13">
        <v>11.58</v>
      </c>
    </row>
    <row r="20" spans="1:41" ht="16.5" customHeight="1">
      <c r="A20" s="135" t="s">
        <v>150</v>
      </c>
      <c r="B20" s="237" t="s">
        <v>138</v>
      </c>
      <c r="C20" s="237"/>
      <c r="D20" s="134"/>
      <c r="E20" s="56"/>
      <c r="F20" s="56"/>
      <c r="G20" s="38">
        <f t="shared" si="0"/>
        <v>0</v>
      </c>
      <c r="H20" s="39">
        <f t="shared" si="1"/>
        <v>0</v>
      </c>
      <c r="AO20" s="176"/>
    </row>
    <row r="21" spans="1:41">
      <c r="A21" s="137" t="s">
        <v>151</v>
      </c>
      <c r="B21" s="55" t="s">
        <v>172</v>
      </c>
      <c r="C21" s="16" t="s">
        <v>95</v>
      </c>
      <c r="D21" s="70" t="s">
        <v>26</v>
      </c>
      <c r="E21" s="56">
        <v>14868</v>
      </c>
      <c r="F21" s="56">
        <v>1.47</v>
      </c>
      <c r="G21" s="38">
        <f t="shared" si="0"/>
        <v>1.84</v>
      </c>
      <c r="H21" s="39">
        <f t="shared" si="1"/>
        <v>27357.119999999999</v>
      </c>
      <c r="AO21" s="176">
        <v>12</v>
      </c>
    </row>
    <row r="22" spans="1:41">
      <c r="A22" s="137" t="s">
        <v>152</v>
      </c>
      <c r="B22" s="55" t="s">
        <v>172</v>
      </c>
      <c r="C22" s="16" t="s">
        <v>96</v>
      </c>
      <c r="D22" s="70" t="s">
        <v>101</v>
      </c>
      <c r="E22" s="56">
        <v>18</v>
      </c>
      <c r="F22" s="56">
        <v>40</v>
      </c>
      <c r="G22" s="38">
        <f t="shared" si="0"/>
        <v>50</v>
      </c>
      <c r="H22" s="39">
        <f t="shared" si="1"/>
        <v>900</v>
      </c>
      <c r="AO22" s="176">
        <v>10.7</v>
      </c>
    </row>
    <row r="23" spans="1:41">
      <c r="A23" s="142" t="s">
        <v>153</v>
      </c>
      <c r="B23" s="238" t="s">
        <v>140</v>
      </c>
      <c r="C23" s="239"/>
      <c r="D23" s="57"/>
      <c r="E23" s="56"/>
      <c r="F23" s="56"/>
      <c r="G23" s="38">
        <f t="shared" si="0"/>
        <v>0</v>
      </c>
      <c r="H23" s="39">
        <f t="shared" si="1"/>
        <v>0</v>
      </c>
      <c r="AO23" s="176">
        <v>10.15</v>
      </c>
    </row>
    <row r="24" spans="1:41" ht="18" customHeight="1">
      <c r="A24" s="137" t="s">
        <v>154</v>
      </c>
      <c r="B24" s="57" t="s">
        <v>172</v>
      </c>
      <c r="C24" s="16" t="s">
        <v>97</v>
      </c>
      <c r="D24" s="70" t="s">
        <v>102</v>
      </c>
      <c r="E24" s="56">
        <v>3</v>
      </c>
      <c r="F24" s="56">
        <v>52.5</v>
      </c>
      <c r="G24" s="38">
        <f t="shared" si="0"/>
        <v>65.63</v>
      </c>
      <c r="H24" s="39">
        <f t="shared" si="1"/>
        <v>196.89</v>
      </c>
      <c r="AO24" s="176">
        <f>SUM(AO18:AO23)</f>
        <v>44.43</v>
      </c>
    </row>
    <row r="25" spans="1:41">
      <c r="A25" s="137" t="s">
        <v>155</v>
      </c>
      <c r="B25" s="57" t="s">
        <v>172</v>
      </c>
      <c r="C25" s="16" t="s">
        <v>98</v>
      </c>
      <c r="D25" s="71" t="s">
        <v>26</v>
      </c>
      <c r="E25" s="56">
        <v>3500</v>
      </c>
      <c r="F25" s="56">
        <v>1.2</v>
      </c>
      <c r="G25" s="38">
        <f t="shared" si="0"/>
        <v>1.5</v>
      </c>
      <c r="H25" s="39">
        <f t="shared" si="1"/>
        <v>5250</v>
      </c>
      <c r="AO25" s="176">
        <f>AO24/4</f>
        <v>11.1075</v>
      </c>
    </row>
    <row r="26" spans="1:41">
      <c r="A26" s="137" t="s">
        <v>156</v>
      </c>
      <c r="B26" s="57"/>
      <c r="C26" s="16" t="s">
        <v>142</v>
      </c>
      <c r="D26" s="57"/>
      <c r="E26" s="56"/>
      <c r="F26" s="56"/>
      <c r="G26" s="38">
        <f t="shared" si="0"/>
        <v>0</v>
      </c>
      <c r="H26" s="39">
        <f t="shared" si="1"/>
        <v>0</v>
      </c>
    </row>
    <row r="27" spans="1:41">
      <c r="A27" s="137" t="s">
        <v>157</v>
      </c>
      <c r="B27" s="57" t="s">
        <v>172</v>
      </c>
      <c r="C27" s="16" t="s">
        <v>99</v>
      </c>
      <c r="D27" s="70" t="s">
        <v>26</v>
      </c>
      <c r="E27" s="56">
        <v>14868</v>
      </c>
      <c r="F27" s="56">
        <v>11.11</v>
      </c>
      <c r="G27" s="38">
        <f t="shared" si="0"/>
        <v>13.89</v>
      </c>
      <c r="H27" s="39">
        <f>ROUND((E27*G27),2)</f>
        <v>206516.52</v>
      </c>
    </row>
    <row r="28" spans="1:41">
      <c r="A28" s="137" t="s">
        <v>158</v>
      </c>
      <c r="B28" s="57" t="s">
        <v>172</v>
      </c>
      <c r="C28" s="16" t="s">
        <v>100</v>
      </c>
      <c r="D28" s="71" t="s">
        <v>26</v>
      </c>
      <c r="E28" s="56">
        <v>708.75</v>
      </c>
      <c r="F28" s="56">
        <v>2.83</v>
      </c>
      <c r="G28" s="38">
        <f t="shared" si="0"/>
        <v>3.54</v>
      </c>
      <c r="H28" s="39">
        <f t="shared" si="1"/>
        <v>2508.98</v>
      </c>
    </row>
    <row r="29" spans="1:41" ht="13.5" thickBot="1">
      <c r="A29" s="217" t="s">
        <v>141</v>
      </c>
      <c r="B29" s="218"/>
      <c r="C29" s="218"/>
      <c r="D29" s="218"/>
      <c r="E29" s="218"/>
      <c r="F29" s="218"/>
      <c r="G29" s="219"/>
      <c r="H29" s="139">
        <f>SUM(H21:H28)</f>
        <v>242729.50999999998</v>
      </c>
      <c r="I29" s="58"/>
    </row>
    <row r="30" spans="1:41" ht="18" customHeight="1" thickBot="1">
      <c r="A30" s="231" t="s">
        <v>76</v>
      </c>
      <c r="B30" s="232"/>
      <c r="C30" s="232"/>
      <c r="D30" s="232"/>
      <c r="E30" s="232"/>
      <c r="F30" s="232"/>
      <c r="G30" s="233"/>
      <c r="H30" s="59">
        <f>SUM(H29+H19)</f>
        <v>269576.74</v>
      </c>
    </row>
    <row r="31" spans="1:41" ht="14.25" customHeight="1">
      <c r="A31" s="60"/>
      <c r="B31" s="60"/>
      <c r="C31" s="60"/>
      <c r="D31" s="60"/>
      <c r="E31" s="60"/>
      <c r="F31" s="60"/>
      <c r="G31" s="60"/>
      <c r="H31" s="61"/>
    </row>
    <row r="32" spans="1:41" ht="11.25" customHeight="1">
      <c r="A32" s="62"/>
      <c r="B32" s="62"/>
      <c r="C32" s="62"/>
      <c r="D32" s="62"/>
      <c r="E32" s="62"/>
      <c r="F32" s="62"/>
      <c r="G32" s="62"/>
      <c r="H32" s="62"/>
    </row>
    <row r="33" spans="1:8" ht="11.25" customHeight="1">
      <c r="A33" s="62"/>
      <c r="B33" s="216"/>
      <c r="C33" s="216"/>
      <c r="D33" s="62"/>
      <c r="E33" s="216"/>
      <c r="F33" s="216"/>
      <c r="G33" s="63"/>
      <c r="H33" s="62"/>
    </row>
    <row r="34" spans="1:8">
      <c r="A34" s="64"/>
      <c r="B34" s="214" t="s">
        <v>13</v>
      </c>
      <c r="C34" s="214"/>
      <c r="D34" s="64"/>
      <c r="E34" s="215" t="s">
        <v>11</v>
      </c>
      <c r="F34" s="215"/>
      <c r="G34" s="65"/>
      <c r="H34" s="64"/>
    </row>
    <row r="35" spans="1:8" hidden="1"/>
    <row r="38" spans="1:8" ht="11.25" customHeight="1">
      <c r="A38" s="62"/>
      <c r="B38" s="216"/>
      <c r="C38" s="216"/>
      <c r="D38" s="62"/>
      <c r="E38" s="212"/>
      <c r="F38" s="212"/>
      <c r="G38" s="63"/>
      <c r="H38" s="62"/>
    </row>
    <row r="39" spans="1:8">
      <c r="A39" s="64"/>
      <c r="B39" s="213" t="s">
        <v>82</v>
      </c>
      <c r="C39" s="214"/>
      <c r="D39" s="64"/>
      <c r="E39" s="215"/>
      <c r="F39" s="215"/>
      <c r="G39" s="65"/>
      <c r="H39" s="64"/>
    </row>
    <row r="40" spans="1:8" ht="12" customHeight="1"/>
    <row r="41" spans="1:8" ht="11.25" customHeight="1"/>
    <row r="42" spans="1:8" ht="12" customHeight="1"/>
    <row r="43" spans="1:8" ht="14.1" customHeight="1"/>
    <row r="44" spans="1:8" ht="4.5" customHeight="1"/>
  </sheetData>
  <mergeCells count="30">
    <mergeCell ref="C1:H1"/>
    <mergeCell ref="A1:B1"/>
    <mergeCell ref="B34:C34"/>
    <mergeCell ref="E34:F34"/>
    <mergeCell ref="E33:F33"/>
    <mergeCell ref="B33:C33"/>
    <mergeCell ref="A8:D8"/>
    <mergeCell ref="A10:D10"/>
    <mergeCell ref="A9:D9"/>
    <mergeCell ref="A30:G30"/>
    <mergeCell ref="A19:F19"/>
    <mergeCell ref="B20:C20"/>
    <mergeCell ref="B23:C23"/>
    <mergeCell ref="A11:H11"/>
    <mergeCell ref="A3:H3"/>
    <mergeCell ref="B15:D15"/>
    <mergeCell ref="E38:F38"/>
    <mergeCell ref="B39:C39"/>
    <mergeCell ref="E39:F39"/>
    <mergeCell ref="B38:C38"/>
    <mergeCell ref="A29:G29"/>
    <mergeCell ref="A2:H2"/>
    <mergeCell ref="F9:F10"/>
    <mergeCell ref="E9:E10"/>
    <mergeCell ref="F7:H7"/>
    <mergeCell ref="A6:E6"/>
    <mergeCell ref="A7:E7"/>
    <mergeCell ref="E8:H8"/>
    <mergeCell ref="A4:H4"/>
    <mergeCell ref="F6:H6"/>
  </mergeCells>
  <phoneticPr fontId="2" type="noConversion"/>
  <printOptions horizontalCentered="1"/>
  <pageMargins left="0.78740157480314965" right="0.93" top="0.49" bottom="0.16" header="0" footer="0"/>
  <pageSetup paperSize="9" scale="77" orientation="landscape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showGridLines="0" showZeros="0" zoomScaleSheetLayoutView="100" workbookViewId="0">
      <selection activeCell="K12" sqref="K12"/>
    </sheetView>
  </sheetViews>
  <sheetFormatPr defaultRowHeight="12.75"/>
  <cols>
    <col min="1" max="1" width="5.42578125" bestFit="1" customWidth="1"/>
    <col min="2" max="2" width="10.7109375" bestFit="1" customWidth="1"/>
    <col min="3" max="3" width="48" customWidth="1"/>
    <col min="5" max="8" width="12.28515625" customWidth="1"/>
  </cols>
  <sheetData>
    <row r="1" spans="1:9" ht="60.75" customHeight="1">
      <c r="A1" s="270"/>
      <c r="B1" s="270"/>
      <c r="C1" s="268" t="s">
        <v>161</v>
      </c>
      <c r="D1" s="269"/>
      <c r="E1" s="269"/>
      <c r="F1" s="269"/>
      <c r="G1" s="269"/>
      <c r="H1" s="269"/>
    </row>
    <row r="2" spans="1:9" ht="15">
      <c r="A2" s="281"/>
      <c r="B2" s="281"/>
      <c r="C2" s="281"/>
      <c r="D2" s="281"/>
      <c r="E2" s="281"/>
      <c r="F2" s="281"/>
      <c r="G2" s="281"/>
      <c r="H2" s="281"/>
    </row>
    <row r="3" spans="1:9" ht="3.75" customHeight="1" thickBot="1">
      <c r="A3" s="280"/>
      <c r="B3" s="280"/>
      <c r="C3" s="280"/>
      <c r="D3" s="280"/>
      <c r="E3" s="280"/>
      <c r="F3" s="280"/>
      <c r="G3" s="280"/>
      <c r="H3" s="280"/>
    </row>
    <row r="4" spans="1:9" ht="20.100000000000001" customHeight="1" thickBot="1">
      <c r="A4" s="256" t="s">
        <v>4</v>
      </c>
      <c r="B4" s="257"/>
      <c r="C4" s="257"/>
      <c r="D4" s="257"/>
      <c r="E4" s="257"/>
      <c r="F4" s="257"/>
      <c r="G4" s="257"/>
      <c r="H4" s="258"/>
    </row>
    <row r="5" spans="1:9" ht="3.75" customHeight="1" thickBot="1">
      <c r="A5" s="11"/>
      <c r="B5" s="11"/>
      <c r="C5" s="11"/>
      <c r="D5" s="11"/>
      <c r="E5" s="11"/>
      <c r="F5" s="11"/>
      <c r="G5" s="11"/>
      <c r="H5" s="11"/>
    </row>
    <row r="6" spans="1:9" ht="20.100000000000001" customHeight="1">
      <c r="A6" s="247" t="s">
        <v>78</v>
      </c>
      <c r="B6" s="248"/>
      <c r="C6" s="248"/>
      <c r="D6" s="248"/>
      <c r="E6" s="249"/>
      <c r="F6" s="259" t="s">
        <v>22</v>
      </c>
      <c r="G6" s="260"/>
      <c r="H6" s="261"/>
    </row>
    <row r="7" spans="1:9" ht="20.100000000000001" customHeight="1">
      <c r="A7" s="250" t="s">
        <v>47</v>
      </c>
      <c r="B7" s="251"/>
      <c r="C7" s="251"/>
      <c r="D7" s="251"/>
      <c r="E7" s="252"/>
      <c r="F7" s="286" t="s">
        <v>23</v>
      </c>
      <c r="G7" s="287"/>
      <c r="H7" s="288"/>
    </row>
    <row r="8" spans="1:9" ht="20.100000000000001" customHeight="1">
      <c r="A8" s="271" t="s">
        <v>18</v>
      </c>
      <c r="B8" s="272"/>
      <c r="C8" s="272"/>
      <c r="D8" s="273"/>
      <c r="E8" s="253" t="s">
        <v>12</v>
      </c>
      <c r="F8" s="254"/>
      <c r="G8" s="254"/>
      <c r="H8" s="255"/>
    </row>
    <row r="9" spans="1:9" ht="20.100000000000001" customHeight="1">
      <c r="A9" s="271" t="s">
        <v>19</v>
      </c>
      <c r="B9" s="272"/>
      <c r="C9" s="272"/>
      <c r="D9" s="273"/>
      <c r="E9" s="284" t="s">
        <v>8</v>
      </c>
      <c r="F9" s="282" t="s">
        <v>6</v>
      </c>
      <c r="G9" s="10" t="s">
        <v>21</v>
      </c>
      <c r="H9" s="7" t="s">
        <v>7</v>
      </c>
    </row>
    <row r="10" spans="1:9" ht="20.100000000000001" customHeight="1" thickBot="1">
      <c r="A10" s="274" t="s">
        <v>20</v>
      </c>
      <c r="B10" s="275"/>
      <c r="C10" s="275"/>
      <c r="D10" s="276"/>
      <c r="E10" s="285"/>
      <c r="F10" s="283"/>
      <c r="G10" s="12" t="s">
        <v>9</v>
      </c>
      <c r="H10" s="67">
        <v>0.33479999999999999</v>
      </c>
    </row>
    <row r="11" spans="1:9" ht="3.75" customHeight="1" thickBot="1">
      <c r="A11" s="279"/>
      <c r="B11" s="279"/>
      <c r="C11" s="279"/>
      <c r="D11" s="279"/>
      <c r="E11" s="279"/>
      <c r="F11" s="279"/>
      <c r="G11" s="279"/>
      <c r="H11" s="279"/>
    </row>
    <row r="12" spans="1:9" ht="39" thickBot="1">
      <c r="A12" s="2" t="s">
        <v>0</v>
      </c>
      <c r="B12" s="3" t="s">
        <v>5</v>
      </c>
      <c r="C12" s="3" t="s">
        <v>1</v>
      </c>
      <c r="D12" s="3" t="s">
        <v>3</v>
      </c>
      <c r="E12" s="3" t="s">
        <v>2</v>
      </c>
      <c r="F12" s="4" t="s">
        <v>15</v>
      </c>
      <c r="G12" s="4" t="s">
        <v>16</v>
      </c>
      <c r="H12" s="5" t="s">
        <v>10</v>
      </c>
    </row>
    <row r="13" spans="1:9" s="68" customFormat="1" ht="18" customHeight="1">
      <c r="A13" s="28">
        <v>1</v>
      </c>
      <c r="B13" s="29" t="s">
        <v>28</v>
      </c>
      <c r="C13" s="30" t="s">
        <v>29</v>
      </c>
      <c r="D13" s="31"/>
      <c r="E13" s="32"/>
      <c r="F13" s="32"/>
      <c r="G13" s="32"/>
      <c r="H13" s="33"/>
    </row>
    <row r="14" spans="1:9" ht="18" customHeight="1">
      <c r="A14" s="34" t="s">
        <v>27</v>
      </c>
      <c r="B14" s="35" t="s">
        <v>24</v>
      </c>
      <c r="C14" s="36" t="s">
        <v>25</v>
      </c>
      <c r="D14" s="37" t="s">
        <v>26</v>
      </c>
      <c r="E14" s="38">
        <v>10</v>
      </c>
      <c r="F14" s="38">
        <v>233.32</v>
      </c>
      <c r="G14" s="38">
        <f>ROUND(F14+(F14*$H$10),2)</f>
        <v>311.44</v>
      </c>
      <c r="H14" s="39">
        <f>ROUND((E14*G14),2)</f>
        <v>3114.4</v>
      </c>
    </row>
    <row r="15" spans="1:9" ht="22.5">
      <c r="A15" s="34" t="s">
        <v>30</v>
      </c>
      <c r="B15" s="35" t="s">
        <v>31</v>
      </c>
      <c r="C15" s="36" t="s">
        <v>32</v>
      </c>
      <c r="D15" s="37" t="s">
        <v>33</v>
      </c>
      <c r="E15" s="38">
        <v>1</v>
      </c>
      <c r="F15" s="38">
        <v>629.55999999999995</v>
      </c>
      <c r="G15" s="38">
        <f t="shared" ref="G15:G32" si="0">ROUND(F15+(F15*$H$10),2)</f>
        <v>840.34</v>
      </c>
      <c r="H15" s="39">
        <f t="shared" ref="H15:H32" si="1">ROUND((E15*G15),2)</f>
        <v>840.34</v>
      </c>
      <c r="I15" s="47"/>
    </row>
    <row r="16" spans="1:9" ht="18" customHeight="1">
      <c r="A16" s="34"/>
      <c r="B16" s="35"/>
      <c r="C16" s="36"/>
      <c r="D16" s="37"/>
      <c r="E16" s="38"/>
      <c r="F16" s="38"/>
      <c r="G16" s="38">
        <f t="shared" si="0"/>
        <v>0</v>
      </c>
      <c r="H16" s="39">
        <f t="shared" si="1"/>
        <v>0</v>
      </c>
    </row>
    <row r="17" spans="1:9" ht="18" customHeight="1">
      <c r="A17" s="40">
        <v>2</v>
      </c>
      <c r="B17" s="41" t="s">
        <v>34</v>
      </c>
      <c r="C17" s="42" t="s">
        <v>35</v>
      </c>
      <c r="D17" s="37"/>
      <c r="E17" s="38"/>
      <c r="F17" s="38"/>
      <c r="G17" s="38">
        <f t="shared" si="0"/>
        <v>0</v>
      </c>
      <c r="H17" s="39">
        <f t="shared" si="1"/>
        <v>0</v>
      </c>
    </row>
    <row r="18" spans="1:9">
      <c r="A18" s="34" t="s">
        <v>36</v>
      </c>
      <c r="B18" s="35" t="s">
        <v>45</v>
      </c>
      <c r="C18" s="36" t="s">
        <v>46</v>
      </c>
      <c r="D18" s="37" t="s">
        <v>26</v>
      </c>
      <c r="E18" s="38">
        <v>1000</v>
      </c>
      <c r="F18" s="38">
        <v>1.0900000000000001</v>
      </c>
      <c r="G18" s="38">
        <f t="shared" si="0"/>
        <v>1.45</v>
      </c>
      <c r="H18" s="39">
        <f t="shared" si="1"/>
        <v>1450</v>
      </c>
    </row>
    <row r="19" spans="1:9" s="68" customFormat="1" ht="56.25">
      <c r="A19" s="34" t="s">
        <v>37</v>
      </c>
      <c r="B19" s="43" t="s">
        <v>48</v>
      </c>
      <c r="C19" s="36" t="s">
        <v>80</v>
      </c>
      <c r="D19" s="37" t="s">
        <v>49</v>
      </c>
      <c r="E19" s="38">
        <v>150</v>
      </c>
      <c r="F19" s="38">
        <v>9.1199999999999992</v>
      </c>
      <c r="G19" s="38">
        <f>ROUND(F19+(F19*$H$10),2)</f>
        <v>12.17</v>
      </c>
      <c r="H19" s="39">
        <f t="shared" si="1"/>
        <v>1825.5</v>
      </c>
    </row>
    <row r="20" spans="1:9" ht="22.5">
      <c r="A20" s="34" t="s">
        <v>38</v>
      </c>
      <c r="B20" s="43" t="s">
        <v>51</v>
      </c>
      <c r="C20" s="36" t="s">
        <v>50</v>
      </c>
      <c r="D20" s="43" t="s">
        <v>52</v>
      </c>
      <c r="E20" s="38">
        <v>1500</v>
      </c>
      <c r="F20" s="38">
        <v>0.75</v>
      </c>
      <c r="G20" s="38">
        <f t="shared" si="0"/>
        <v>1</v>
      </c>
      <c r="H20" s="39">
        <f t="shared" si="1"/>
        <v>1500</v>
      </c>
    </row>
    <row r="21" spans="1:9" ht="18" customHeight="1">
      <c r="A21" s="34" t="s">
        <v>39</v>
      </c>
      <c r="B21" s="43" t="s">
        <v>53</v>
      </c>
      <c r="C21" s="36" t="s">
        <v>54</v>
      </c>
      <c r="D21" s="37" t="s">
        <v>52</v>
      </c>
      <c r="E21" s="38">
        <v>698.4</v>
      </c>
      <c r="F21" s="38">
        <v>0.71</v>
      </c>
      <c r="G21" s="38">
        <f t="shared" si="0"/>
        <v>0.95</v>
      </c>
      <c r="H21" s="39">
        <f t="shared" si="1"/>
        <v>663.48</v>
      </c>
    </row>
    <row r="22" spans="1:9" ht="22.5">
      <c r="A22" s="34" t="s">
        <v>40</v>
      </c>
      <c r="B22" s="43" t="s">
        <v>55</v>
      </c>
      <c r="C22" s="36" t="s">
        <v>79</v>
      </c>
      <c r="D22" s="43" t="s">
        <v>56</v>
      </c>
      <c r="E22" s="38">
        <v>2380</v>
      </c>
      <c r="F22" s="38">
        <v>0.31</v>
      </c>
      <c r="G22" s="38">
        <f t="shared" si="0"/>
        <v>0.41</v>
      </c>
      <c r="H22" s="39">
        <f t="shared" si="1"/>
        <v>975.8</v>
      </c>
    </row>
    <row r="23" spans="1:9" ht="33.75">
      <c r="A23" s="34" t="s">
        <v>41</v>
      </c>
      <c r="B23" s="43" t="s">
        <v>58</v>
      </c>
      <c r="C23" s="36" t="s">
        <v>59</v>
      </c>
      <c r="D23" s="43" t="s">
        <v>26</v>
      </c>
      <c r="E23" s="38">
        <v>1000</v>
      </c>
      <c r="F23" s="38">
        <v>2.72</v>
      </c>
      <c r="G23" s="38">
        <f t="shared" si="0"/>
        <v>3.63</v>
      </c>
      <c r="H23" s="39">
        <f t="shared" si="1"/>
        <v>3630</v>
      </c>
    </row>
    <row r="24" spans="1:9" ht="33.75">
      <c r="A24" s="34" t="s">
        <v>42</v>
      </c>
      <c r="B24" s="43" t="s">
        <v>57</v>
      </c>
      <c r="C24" s="36" t="s">
        <v>60</v>
      </c>
      <c r="D24" s="37" t="s">
        <v>26</v>
      </c>
      <c r="E24" s="38">
        <v>1000</v>
      </c>
      <c r="F24" s="38">
        <v>0.64</v>
      </c>
      <c r="G24" s="38">
        <f>ROUND(F24+(F24*$H$10),2)</f>
        <v>0.85</v>
      </c>
      <c r="H24" s="39">
        <f t="shared" si="1"/>
        <v>850</v>
      </c>
    </row>
    <row r="25" spans="1:9" ht="45">
      <c r="A25" s="34" t="s">
        <v>43</v>
      </c>
      <c r="B25" s="43" t="s">
        <v>61</v>
      </c>
      <c r="C25" s="36" t="s">
        <v>62</v>
      </c>
      <c r="D25" s="43" t="s">
        <v>49</v>
      </c>
      <c r="E25" s="38">
        <v>30</v>
      </c>
      <c r="F25" s="38">
        <v>337.93</v>
      </c>
      <c r="G25" s="38">
        <f t="shared" si="0"/>
        <v>451.07</v>
      </c>
      <c r="H25" s="39">
        <f t="shared" si="1"/>
        <v>13532.1</v>
      </c>
      <c r="I25" s="47"/>
    </row>
    <row r="26" spans="1:9" ht="22.5">
      <c r="A26" s="34" t="s">
        <v>44</v>
      </c>
      <c r="B26" s="43" t="s">
        <v>63</v>
      </c>
      <c r="C26" s="36" t="s">
        <v>64</v>
      </c>
      <c r="D26" s="43" t="s">
        <v>52</v>
      </c>
      <c r="E26" s="38">
        <v>300</v>
      </c>
      <c r="F26" s="38">
        <v>0.8</v>
      </c>
      <c r="G26" s="38">
        <f t="shared" si="0"/>
        <v>1.07</v>
      </c>
      <c r="H26" s="39">
        <f t="shared" si="1"/>
        <v>321</v>
      </c>
      <c r="I26" s="47"/>
    </row>
    <row r="27" spans="1:9" ht="18" customHeight="1">
      <c r="A27" s="34"/>
      <c r="B27" s="35"/>
      <c r="C27" s="36"/>
      <c r="D27" s="37"/>
      <c r="E27" s="38"/>
      <c r="F27" s="38"/>
      <c r="G27" s="38">
        <f t="shared" si="0"/>
        <v>0</v>
      </c>
      <c r="H27" s="39">
        <f t="shared" si="1"/>
        <v>0</v>
      </c>
    </row>
    <row r="28" spans="1:9" ht="18" customHeight="1">
      <c r="A28" s="40">
        <v>3</v>
      </c>
      <c r="B28" s="41" t="s">
        <v>65</v>
      </c>
      <c r="C28" s="42" t="s">
        <v>66</v>
      </c>
      <c r="D28" s="37"/>
      <c r="E28" s="38"/>
      <c r="F28" s="38"/>
      <c r="G28" s="38">
        <f t="shared" si="0"/>
        <v>0</v>
      </c>
      <c r="H28" s="39">
        <f t="shared" si="1"/>
        <v>0</v>
      </c>
    </row>
    <row r="29" spans="1:9" ht="18" customHeight="1">
      <c r="A29" s="34" t="s">
        <v>67</v>
      </c>
      <c r="B29" s="43" t="s">
        <v>69</v>
      </c>
      <c r="C29" s="36" t="s">
        <v>68</v>
      </c>
      <c r="D29" s="37" t="s">
        <v>70</v>
      </c>
      <c r="E29" s="38">
        <v>400</v>
      </c>
      <c r="F29" s="38">
        <v>9.3699999999999992</v>
      </c>
      <c r="G29" s="38">
        <f>ROUND(F29+(F29*$H$10),2)</f>
        <v>12.51</v>
      </c>
      <c r="H29" s="39">
        <f t="shared" si="1"/>
        <v>5004</v>
      </c>
    </row>
    <row r="30" spans="1:9" ht="18" customHeight="1">
      <c r="A30" s="34"/>
      <c r="B30" s="35"/>
      <c r="C30" s="36"/>
      <c r="D30" s="37"/>
      <c r="E30" s="38"/>
      <c r="F30" s="38"/>
      <c r="G30" s="38">
        <f t="shared" si="0"/>
        <v>0</v>
      </c>
      <c r="H30" s="39">
        <f t="shared" si="1"/>
        <v>0</v>
      </c>
    </row>
    <row r="31" spans="1:9" ht="18" customHeight="1">
      <c r="A31" s="40">
        <v>4</v>
      </c>
      <c r="B31" s="41" t="s">
        <v>72</v>
      </c>
      <c r="C31" s="42" t="s">
        <v>74</v>
      </c>
      <c r="D31" s="37"/>
      <c r="E31" s="38"/>
      <c r="F31" s="38"/>
      <c r="G31" s="38">
        <f t="shared" si="0"/>
        <v>0</v>
      </c>
      <c r="H31" s="39">
        <f t="shared" si="1"/>
        <v>0</v>
      </c>
    </row>
    <row r="32" spans="1:9" ht="22.5">
      <c r="A32" s="34" t="s">
        <v>73</v>
      </c>
      <c r="B32" s="43" t="s">
        <v>71</v>
      </c>
      <c r="C32" s="36" t="s">
        <v>75</v>
      </c>
      <c r="D32" s="37" t="s">
        <v>70</v>
      </c>
      <c r="E32" s="38">
        <v>400</v>
      </c>
      <c r="F32" s="38">
        <v>23.56</v>
      </c>
      <c r="G32" s="38">
        <f t="shared" si="0"/>
        <v>31.45</v>
      </c>
      <c r="H32" s="39">
        <f t="shared" si="1"/>
        <v>12580</v>
      </c>
    </row>
    <row r="33" spans="1:8" ht="18" customHeight="1">
      <c r="A33" s="34"/>
      <c r="B33" s="35"/>
      <c r="C33" s="36"/>
      <c r="D33" s="37"/>
      <c r="E33" s="38"/>
      <c r="F33" s="38"/>
      <c r="G33" s="38">
        <f t="shared" ref="G33:G40" si="2">F33+(F33*$H$10)</f>
        <v>0</v>
      </c>
      <c r="H33" s="39">
        <f t="shared" ref="H33:H41" si="3">E33*G33</f>
        <v>0</v>
      </c>
    </row>
    <row r="34" spans="1:8" ht="18" customHeight="1">
      <c r="A34" s="34"/>
      <c r="B34" s="35"/>
      <c r="C34" s="36"/>
      <c r="D34" s="37"/>
      <c r="E34" s="38"/>
      <c r="F34" s="38"/>
      <c r="G34" s="38">
        <f t="shared" si="2"/>
        <v>0</v>
      </c>
      <c r="H34" s="39">
        <f t="shared" si="3"/>
        <v>0</v>
      </c>
    </row>
    <row r="35" spans="1:8" ht="18" customHeight="1">
      <c r="A35" s="34"/>
      <c r="B35" s="35"/>
      <c r="C35" s="266" t="s">
        <v>81</v>
      </c>
      <c r="D35" s="37"/>
      <c r="E35" s="38"/>
      <c r="F35" s="38"/>
      <c r="G35" s="38">
        <f t="shared" si="2"/>
        <v>0</v>
      </c>
      <c r="H35" s="39">
        <f t="shared" si="3"/>
        <v>0</v>
      </c>
    </row>
    <row r="36" spans="1:8" ht="18" customHeight="1">
      <c r="A36" s="34"/>
      <c r="B36" s="35"/>
      <c r="C36" s="267"/>
      <c r="D36" s="37"/>
      <c r="E36" s="38"/>
      <c r="F36" s="38"/>
      <c r="G36" s="38">
        <f t="shared" si="2"/>
        <v>0</v>
      </c>
      <c r="H36" s="39">
        <f t="shared" si="3"/>
        <v>0</v>
      </c>
    </row>
    <row r="37" spans="1:8" ht="18" customHeight="1">
      <c r="A37" s="34"/>
      <c r="B37" s="35"/>
      <c r="C37" s="36"/>
      <c r="D37" s="37"/>
      <c r="E37" s="38"/>
      <c r="F37" s="38"/>
      <c r="G37" s="38">
        <f t="shared" si="2"/>
        <v>0</v>
      </c>
      <c r="H37" s="39">
        <f t="shared" si="3"/>
        <v>0</v>
      </c>
    </row>
    <row r="38" spans="1:8" ht="18" customHeight="1">
      <c r="A38" s="34"/>
      <c r="B38" s="35"/>
      <c r="C38" s="36"/>
      <c r="D38" s="37"/>
      <c r="E38" s="38"/>
      <c r="F38" s="38"/>
      <c r="G38" s="38">
        <f t="shared" si="2"/>
        <v>0</v>
      </c>
      <c r="H38" s="39">
        <f t="shared" si="3"/>
        <v>0</v>
      </c>
    </row>
    <row r="39" spans="1:8" ht="18" customHeight="1">
      <c r="A39" s="14"/>
      <c r="B39" s="15"/>
      <c r="C39" s="16"/>
      <c r="D39" s="17"/>
      <c r="E39" s="18"/>
      <c r="F39" s="18"/>
      <c r="G39" s="18">
        <f t="shared" si="2"/>
        <v>0</v>
      </c>
      <c r="H39" s="19">
        <f t="shared" si="3"/>
        <v>0</v>
      </c>
    </row>
    <row r="40" spans="1:8" ht="18" customHeight="1">
      <c r="A40" s="14"/>
      <c r="B40" s="15"/>
      <c r="C40" s="16"/>
      <c r="D40" s="20"/>
      <c r="E40" s="18"/>
      <c r="F40" s="18"/>
      <c r="G40" s="18">
        <f t="shared" si="2"/>
        <v>0</v>
      </c>
      <c r="H40" s="19">
        <f t="shared" si="3"/>
        <v>0</v>
      </c>
    </row>
    <row r="41" spans="1:8" ht="18" customHeight="1" thickBot="1">
      <c r="A41" s="23"/>
      <c r="B41" s="24"/>
      <c r="C41" s="25"/>
      <c r="D41" s="26"/>
      <c r="E41" s="27"/>
      <c r="F41" s="21"/>
      <c r="G41" s="21">
        <f>F41*$H$10</f>
        <v>0</v>
      </c>
      <c r="H41" s="22">
        <f t="shared" si="3"/>
        <v>0</v>
      </c>
    </row>
    <row r="42" spans="1:8" ht="18" customHeight="1" thickBot="1">
      <c r="A42" s="277" t="s">
        <v>76</v>
      </c>
      <c r="B42" s="278"/>
      <c r="C42" s="278"/>
      <c r="D42" s="278"/>
      <c r="E42" s="278"/>
      <c r="F42" s="278"/>
      <c r="G42" s="278"/>
      <c r="H42" s="46">
        <f>SUM(H13:H41)</f>
        <v>46286.619999999995</v>
      </c>
    </row>
    <row r="43" spans="1:8" ht="14.25" customHeight="1">
      <c r="A43" s="44"/>
      <c r="B43" s="44"/>
      <c r="C43" s="44"/>
      <c r="D43" s="44"/>
      <c r="E43" s="44"/>
      <c r="F43" s="44"/>
      <c r="G43" s="44"/>
      <c r="H43" s="45"/>
    </row>
    <row r="44" spans="1:8" ht="11.25" customHeight="1">
      <c r="A44" s="1"/>
      <c r="B44" s="1"/>
      <c r="C44" s="1"/>
      <c r="D44" s="1"/>
      <c r="E44" s="1"/>
      <c r="F44" s="1"/>
      <c r="G44" s="1"/>
      <c r="H44" s="1"/>
    </row>
    <row r="45" spans="1:8" ht="11.25" customHeight="1">
      <c r="A45" s="1"/>
      <c r="B45" s="265"/>
      <c r="C45" s="265"/>
      <c r="D45" s="1"/>
      <c r="E45" s="265"/>
      <c r="F45" s="265"/>
      <c r="G45" s="8"/>
      <c r="H45" s="1"/>
    </row>
    <row r="46" spans="1:8">
      <c r="A46" s="6"/>
      <c r="B46" s="263" t="s">
        <v>13</v>
      </c>
      <c r="C46" s="263"/>
      <c r="D46" s="6"/>
      <c r="E46" s="264" t="s">
        <v>11</v>
      </c>
      <c r="F46" s="264"/>
      <c r="G46" s="9"/>
      <c r="H46" s="6"/>
    </row>
    <row r="49" spans="1:8" ht="11.25" customHeight="1">
      <c r="A49" s="1"/>
      <c r="B49" s="265"/>
      <c r="C49" s="265"/>
      <c r="D49" s="1"/>
      <c r="E49" s="262"/>
      <c r="F49" s="262"/>
      <c r="G49" s="8"/>
      <c r="H49" s="1"/>
    </row>
    <row r="50" spans="1:8">
      <c r="A50" s="6"/>
      <c r="B50" s="263" t="s">
        <v>14</v>
      </c>
      <c r="C50" s="263"/>
      <c r="D50" s="6"/>
      <c r="E50" s="264"/>
      <c r="F50" s="264"/>
      <c r="G50" s="9"/>
      <c r="H50" s="6"/>
    </row>
    <row r="51" spans="1:8" ht="4.5" customHeight="1"/>
  </sheetData>
  <mergeCells count="26">
    <mergeCell ref="C1:H1"/>
    <mergeCell ref="A1:B1"/>
    <mergeCell ref="B46:C46"/>
    <mergeCell ref="E46:F46"/>
    <mergeCell ref="E45:F45"/>
    <mergeCell ref="B45:C45"/>
    <mergeCell ref="A8:D8"/>
    <mergeCell ref="A10:D10"/>
    <mergeCell ref="A9:D9"/>
    <mergeCell ref="A42:G42"/>
    <mergeCell ref="A11:H11"/>
    <mergeCell ref="A3:H3"/>
    <mergeCell ref="A2:H2"/>
    <mergeCell ref="F9:F10"/>
    <mergeCell ref="E9:E10"/>
    <mergeCell ref="F7:H7"/>
    <mergeCell ref="E49:F49"/>
    <mergeCell ref="B50:C50"/>
    <mergeCell ref="E50:F50"/>
    <mergeCell ref="B49:C49"/>
    <mergeCell ref="C35:C36"/>
    <mergeCell ref="A6:E6"/>
    <mergeCell ref="A7:E7"/>
    <mergeCell ref="E8:H8"/>
    <mergeCell ref="A4:H4"/>
    <mergeCell ref="F6:H6"/>
  </mergeCells>
  <phoneticPr fontId="2" type="noConversion"/>
  <pageMargins left="0.78740157480314965" right="0.19685039370078741" top="0.39370078740157483" bottom="0.39370078740157483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zoomScale="60" workbookViewId="0">
      <selection activeCell="E15" sqref="E15"/>
    </sheetView>
  </sheetViews>
  <sheetFormatPr defaultRowHeight="12.75"/>
  <cols>
    <col min="1" max="1" width="19.85546875" customWidth="1"/>
    <col min="2" max="2" width="11.28515625" customWidth="1"/>
    <col min="3" max="3" width="15.140625" customWidth="1"/>
    <col min="7" max="7" width="12.42578125" customWidth="1"/>
    <col min="9" max="9" width="14.85546875" customWidth="1"/>
  </cols>
  <sheetData>
    <row r="1" spans="1:9">
      <c r="A1" s="289" t="s">
        <v>115</v>
      </c>
      <c r="B1" s="290"/>
      <c r="C1" s="290"/>
      <c r="D1" s="291" t="s">
        <v>116</v>
      </c>
      <c r="E1" s="291"/>
      <c r="F1" s="291"/>
      <c r="G1" s="291"/>
      <c r="H1" s="293"/>
      <c r="I1" s="294"/>
    </row>
    <row r="2" spans="1:9" ht="13.5" thickBot="1">
      <c r="A2" s="297" t="s">
        <v>117</v>
      </c>
      <c r="B2" s="298"/>
      <c r="C2" s="298"/>
      <c r="D2" s="292"/>
      <c r="E2" s="292"/>
      <c r="F2" s="292"/>
      <c r="G2" s="292"/>
      <c r="H2" s="295"/>
      <c r="I2" s="296"/>
    </row>
    <row r="3" spans="1:9">
      <c r="A3" s="299" t="s">
        <v>118</v>
      </c>
      <c r="B3" s="300"/>
      <c r="C3" s="300"/>
      <c r="D3" s="303" t="s">
        <v>119</v>
      </c>
      <c r="E3" s="304"/>
      <c r="F3" s="304"/>
      <c r="G3" s="304"/>
      <c r="H3" s="112" t="s">
        <v>120</v>
      </c>
      <c r="I3" s="113">
        <f>IF(H3="s",((1+D8+D5+D6)*(1+D7)*((1+D9)/(1-D11)))-1,0)</f>
        <v>0</v>
      </c>
    </row>
    <row r="4" spans="1:9" ht="13.5" thickBot="1">
      <c r="A4" s="301"/>
      <c r="B4" s="302"/>
      <c r="C4" s="302"/>
      <c r="D4" s="305" t="s">
        <v>121</v>
      </c>
      <c r="E4" s="306"/>
      <c r="F4" s="306"/>
      <c r="G4" s="306"/>
      <c r="H4" s="114" t="s">
        <v>122</v>
      </c>
      <c r="I4" s="115">
        <f>ROUND(IF(H4="s",((1+D8+D5+D6)*(1+D7)*((1+D9)/(1-D11-D10)))-1,0),2)</f>
        <v>0.25</v>
      </c>
    </row>
    <row r="5" spans="1:9">
      <c r="A5" s="116" t="s">
        <v>123</v>
      </c>
      <c r="B5" s="117"/>
      <c r="C5" s="118" t="s">
        <v>124</v>
      </c>
      <c r="D5" s="307">
        <v>6.4999999999999997E-3</v>
      </c>
      <c r="E5" s="308"/>
      <c r="F5" s="309" t="s">
        <v>125</v>
      </c>
      <c r="G5" s="309"/>
      <c r="H5" s="309"/>
      <c r="I5" s="310"/>
    </row>
    <row r="6" spans="1:9">
      <c r="A6" s="119" t="s">
        <v>126</v>
      </c>
      <c r="B6" s="120"/>
      <c r="C6" s="121" t="s">
        <v>127</v>
      </c>
      <c r="D6" s="315">
        <v>7.3000000000000001E-3</v>
      </c>
      <c r="E6" s="316"/>
      <c r="F6" s="311"/>
      <c r="G6" s="311"/>
      <c r="H6" s="311"/>
      <c r="I6" s="312"/>
    </row>
    <row r="7" spans="1:9">
      <c r="A7" s="122" t="s">
        <v>128</v>
      </c>
      <c r="B7" s="120"/>
      <c r="C7" s="121" t="s">
        <v>129</v>
      </c>
      <c r="D7" s="315">
        <v>1.37E-2</v>
      </c>
      <c r="E7" s="316"/>
      <c r="F7" s="311"/>
      <c r="G7" s="311"/>
      <c r="H7" s="311"/>
      <c r="I7" s="312"/>
    </row>
    <row r="8" spans="1:9">
      <c r="A8" s="119" t="s">
        <v>130</v>
      </c>
      <c r="B8" s="120"/>
      <c r="C8" s="121" t="s">
        <v>131</v>
      </c>
      <c r="D8" s="315">
        <v>5.0700000000000002E-2</v>
      </c>
      <c r="E8" s="316"/>
      <c r="F8" s="311"/>
      <c r="G8" s="311"/>
      <c r="H8" s="311"/>
      <c r="I8" s="312"/>
    </row>
    <row r="9" spans="1:9">
      <c r="A9" s="119" t="s">
        <v>132</v>
      </c>
      <c r="B9" s="120"/>
      <c r="C9" s="121" t="s">
        <v>133</v>
      </c>
      <c r="D9" s="317">
        <v>7.3999999999999996E-2</v>
      </c>
      <c r="E9" s="318"/>
      <c r="F9" s="311"/>
      <c r="G9" s="311"/>
      <c r="H9" s="311"/>
      <c r="I9" s="312"/>
    </row>
    <row r="10" spans="1:9">
      <c r="A10" s="119" t="s">
        <v>134</v>
      </c>
      <c r="B10" s="120"/>
      <c r="C10" s="121">
        <v>0.02</v>
      </c>
      <c r="D10" s="315">
        <v>0.02</v>
      </c>
      <c r="E10" s="316"/>
      <c r="F10" s="311"/>
      <c r="G10" s="311"/>
      <c r="H10" s="311"/>
      <c r="I10" s="312"/>
    </row>
    <row r="11" spans="1:9" ht="13.5" thickBot="1">
      <c r="A11" s="179" t="s">
        <v>135</v>
      </c>
      <c r="B11" s="180"/>
      <c r="C11" s="181">
        <f>(3+0.65+2)/100</f>
        <v>5.6500000000000002E-2</v>
      </c>
      <c r="D11" s="319">
        <v>5.6500000000000002E-2</v>
      </c>
      <c r="E11" s="320"/>
      <c r="F11" s="313"/>
      <c r="G11" s="313"/>
      <c r="H11" s="313"/>
      <c r="I11" s="314"/>
    </row>
    <row r="12" spans="1:9">
      <c r="A12" s="183"/>
      <c r="B12" s="184"/>
      <c r="C12" s="185"/>
      <c r="F12" s="186"/>
      <c r="G12" s="186"/>
      <c r="H12" s="186"/>
      <c r="I12" s="186"/>
    </row>
    <row r="16" spans="1:9">
      <c r="A16" s="321"/>
      <c r="B16" s="321"/>
      <c r="C16" s="321"/>
      <c r="D16" s="321"/>
      <c r="E16" s="321"/>
      <c r="F16" s="62"/>
      <c r="G16" s="178"/>
      <c r="H16" s="182"/>
      <c r="I16" s="182"/>
    </row>
    <row r="17" spans="1:9">
      <c r="A17" s="215" t="s">
        <v>13</v>
      </c>
      <c r="B17" s="215"/>
      <c r="C17" s="215"/>
      <c r="D17" s="215"/>
      <c r="E17" s="215"/>
      <c r="F17" s="215"/>
      <c r="G17" s="177"/>
      <c r="H17" s="215" t="s">
        <v>11</v>
      </c>
      <c r="I17" s="215"/>
    </row>
    <row r="18" spans="1:9">
      <c r="B18" s="13"/>
      <c r="C18" s="13"/>
      <c r="D18" s="13"/>
      <c r="E18" s="13"/>
      <c r="F18" s="13"/>
      <c r="G18" s="13"/>
    </row>
    <row r="19" spans="1:9">
      <c r="B19" s="13"/>
      <c r="C19" s="13"/>
      <c r="D19" s="13"/>
      <c r="E19" s="13"/>
      <c r="F19" s="13"/>
      <c r="G19" s="13"/>
    </row>
    <row r="20" spans="1:9">
      <c r="B20" s="13"/>
      <c r="C20" s="13"/>
      <c r="D20" s="13"/>
      <c r="E20" s="13"/>
      <c r="F20" s="13"/>
      <c r="G20" s="13"/>
    </row>
    <row r="21" spans="1:9">
      <c r="A21" s="321"/>
      <c r="B21" s="321"/>
      <c r="C21" s="321"/>
      <c r="D21" s="321"/>
      <c r="E21" s="212"/>
      <c r="F21" s="212"/>
      <c r="G21" s="178"/>
    </row>
    <row r="22" spans="1:9">
      <c r="A22" s="213" t="s">
        <v>82</v>
      </c>
      <c r="B22" s="213"/>
      <c r="C22" s="213"/>
      <c r="D22" s="213"/>
      <c r="E22" s="64"/>
      <c r="F22" s="64"/>
      <c r="G22" s="177"/>
    </row>
    <row r="23" spans="1:9">
      <c r="B23" s="13"/>
      <c r="C23" s="13"/>
      <c r="D23" s="13"/>
      <c r="E23" s="13"/>
      <c r="F23" s="13"/>
      <c r="G23" s="13"/>
    </row>
  </sheetData>
  <mergeCells count="21">
    <mergeCell ref="A22:D22"/>
    <mergeCell ref="D5:E5"/>
    <mergeCell ref="F5:I11"/>
    <mergeCell ref="D6:E6"/>
    <mergeCell ref="D7:E7"/>
    <mergeCell ref="D8:E8"/>
    <mergeCell ref="D9:E9"/>
    <mergeCell ref="D10:E10"/>
    <mergeCell ref="D11:E11"/>
    <mergeCell ref="H17:I17"/>
    <mergeCell ref="A16:E16"/>
    <mergeCell ref="A17:F17"/>
    <mergeCell ref="A21:D21"/>
    <mergeCell ref="E21:F21"/>
    <mergeCell ref="A1:C1"/>
    <mergeCell ref="D1:G2"/>
    <mergeCell ref="H1:I2"/>
    <mergeCell ref="A2:C2"/>
    <mergeCell ref="A3:C4"/>
    <mergeCell ref="D3:G3"/>
    <mergeCell ref="D4:G4"/>
  </mergeCells>
  <conditionalFormatting sqref="H3:H4">
    <cfRule type="cellIs" dxfId="0" priority="1" stopIfTrue="1" operator="notEqual">
      <formula>IF(H4="x",0)</formula>
    </cfRule>
  </conditionalFormatting>
  <pageMargins left="1.39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4"/>
  <sheetViews>
    <sheetView view="pageBreakPreview" zoomScale="60" workbookViewId="0">
      <selection activeCell="G44" sqref="G44"/>
    </sheetView>
  </sheetViews>
  <sheetFormatPr defaultRowHeight="12.75"/>
  <cols>
    <col min="1" max="1" width="11.28515625" customWidth="1"/>
    <col min="2" max="2" width="11.140625" customWidth="1"/>
    <col min="3" max="3" width="42.42578125" customWidth="1"/>
    <col min="5" max="5" width="13.85546875" customWidth="1"/>
    <col min="6" max="6" width="16.85546875" customWidth="1"/>
    <col min="7" max="7" width="13.85546875" customWidth="1"/>
    <col min="8" max="8" width="9.42578125" customWidth="1"/>
    <col min="10" max="10" width="9.28515625" customWidth="1"/>
    <col min="12" max="12" width="11.28515625" bestFit="1" customWidth="1"/>
    <col min="14" max="14" width="13.28515625" customWidth="1"/>
  </cols>
  <sheetData>
    <row r="1" spans="1:14">
      <c r="A1" s="72"/>
      <c r="B1" s="73"/>
      <c r="C1" s="73"/>
      <c r="D1" s="74"/>
      <c r="E1" s="74"/>
      <c r="F1" s="74"/>
      <c r="G1" s="74"/>
      <c r="H1" s="73"/>
      <c r="I1" s="73"/>
      <c r="J1" s="75"/>
    </row>
    <row r="2" spans="1:14">
      <c r="A2" s="145"/>
      <c r="B2" s="76"/>
      <c r="C2" s="76"/>
      <c r="D2" s="77"/>
      <c r="E2" s="77"/>
      <c r="F2" s="77"/>
      <c r="G2" s="77"/>
      <c r="H2" s="76"/>
      <c r="I2" s="76"/>
      <c r="J2" s="146"/>
    </row>
    <row r="3" spans="1:14" ht="52.5" customHeight="1">
      <c r="A3" s="147"/>
      <c r="B3" s="144"/>
      <c r="C3" s="351" t="s">
        <v>160</v>
      </c>
      <c r="D3" s="352"/>
      <c r="E3" s="352"/>
      <c r="F3" s="352"/>
      <c r="G3" s="352"/>
      <c r="H3" s="144"/>
      <c r="I3" s="144"/>
      <c r="J3" s="148"/>
    </row>
    <row r="4" spans="1:14" ht="13.5" thickBot="1">
      <c r="A4" s="149"/>
      <c r="B4" s="150"/>
      <c r="C4" s="150"/>
      <c r="D4" s="151"/>
      <c r="E4" s="151"/>
      <c r="F4" s="150"/>
      <c r="G4" s="150"/>
      <c r="H4" s="150"/>
      <c r="I4" s="150"/>
      <c r="J4" s="152"/>
    </row>
    <row r="5" spans="1:14" ht="13.5" thickBot="1">
      <c r="A5" s="359" t="s">
        <v>103</v>
      </c>
      <c r="B5" s="360"/>
      <c r="C5" s="360"/>
      <c r="D5" s="360"/>
      <c r="E5" s="360"/>
      <c r="F5" s="360"/>
      <c r="G5" s="360"/>
      <c r="H5" s="360"/>
      <c r="I5" s="360"/>
      <c r="J5" s="361"/>
    </row>
    <row r="6" spans="1:14">
      <c r="A6" s="153" t="s">
        <v>83</v>
      </c>
      <c r="B6" s="154"/>
      <c r="C6" s="155"/>
      <c r="D6" s="362" t="s">
        <v>104</v>
      </c>
      <c r="E6" s="362"/>
      <c r="F6" s="362"/>
      <c r="G6" s="362"/>
      <c r="H6" s="363" t="s">
        <v>159</v>
      </c>
      <c r="I6" s="363"/>
      <c r="J6" s="364"/>
    </row>
    <row r="7" spans="1:14" ht="13.5" thickBot="1">
      <c r="A7" s="365" t="str">
        <f>'Planilha Orcamentaria'!A7:E7</f>
        <v>OBRA: Impermeabilização da Lagoa do Parque Municipal Dona Ziza</v>
      </c>
      <c r="B7" s="322"/>
      <c r="C7" s="366"/>
      <c r="D7" s="322" t="s">
        <v>85</v>
      </c>
      <c r="E7" s="322"/>
      <c r="F7" s="323"/>
      <c r="G7" s="323"/>
      <c r="H7" s="324" t="s">
        <v>164</v>
      </c>
      <c r="I7" s="323"/>
      <c r="J7" s="325"/>
    </row>
    <row r="8" spans="1:14" ht="38.25">
      <c r="A8" s="79" t="s">
        <v>0</v>
      </c>
      <c r="B8" s="80" t="s">
        <v>5</v>
      </c>
      <c r="C8" s="80" t="s">
        <v>105</v>
      </c>
      <c r="D8" s="81" t="s">
        <v>106</v>
      </c>
      <c r="E8" s="81" t="s">
        <v>107</v>
      </c>
      <c r="F8" s="163" t="s">
        <v>108</v>
      </c>
      <c r="G8" s="340" t="s">
        <v>109</v>
      </c>
      <c r="H8" s="340"/>
      <c r="I8" s="371" t="s">
        <v>110</v>
      </c>
      <c r="J8" s="372"/>
    </row>
    <row r="9" spans="1:14">
      <c r="A9" s="354">
        <v>1</v>
      </c>
      <c r="B9" s="356"/>
      <c r="C9" s="356" t="str">
        <f>'Planilha Orcamentaria'!C13</f>
        <v>SERVIÇOS PRELIMINARES</v>
      </c>
      <c r="D9" s="82" t="s">
        <v>111</v>
      </c>
      <c r="E9" s="156">
        <f>E10/E14</f>
        <v>9.9590305899537185E-2</v>
      </c>
      <c r="F9" s="156">
        <v>1</v>
      </c>
      <c r="G9" s="341"/>
      <c r="H9" s="342"/>
      <c r="I9" s="164"/>
      <c r="J9" s="175"/>
    </row>
    <row r="10" spans="1:14" ht="24">
      <c r="A10" s="355"/>
      <c r="B10" s="357"/>
      <c r="C10" s="357"/>
      <c r="D10" s="83" t="s">
        <v>112</v>
      </c>
      <c r="E10" s="84">
        <f>'Planilha Orcamentaria'!H19</f>
        <v>26847.23</v>
      </c>
      <c r="F10" s="84">
        <f t="shared" ref="F10:G10" si="0">F9*$E$10</f>
        <v>26847.23</v>
      </c>
      <c r="G10" s="343">
        <f t="shared" si="0"/>
        <v>0</v>
      </c>
      <c r="H10" s="344"/>
      <c r="I10" s="349">
        <f>J9*$E$10</f>
        <v>0</v>
      </c>
      <c r="J10" s="350"/>
    </row>
    <row r="11" spans="1:14">
      <c r="A11" s="355">
        <v>2</v>
      </c>
      <c r="B11" s="357"/>
      <c r="C11" s="358" t="s">
        <v>138</v>
      </c>
      <c r="D11" s="83" t="s">
        <v>111</v>
      </c>
      <c r="E11" s="166">
        <f>E12/E14</f>
        <v>0.90040969410046279</v>
      </c>
      <c r="F11" s="157">
        <v>0.25</v>
      </c>
      <c r="G11" s="345">
        <v>0.25</v>
      </c>
      <c r="H11" s="346"/>
      <c r="I11" s="332">
        <v>0.5</v>
      </c>
      <c r="J11" s="333"/>
    </row>
    <row r="12" spans="1:14" ht="24">
      <c r="A12" s="355"/>
      <c r="B12" s="357"/>
      <c r="C12" s="357"/>
      <c r="D12" s="83" t="s">
        <v>112</v>
      </c>
      <c r="E12" s="167">
        <f>'Planilha Orcamentaria'!H29</f>
        <v>242729.50999999998</v>
      </c>
      <c r="F12" s="167">
        <f t="shared" ref="F12:G12" si="1">F11*$E$12</f>
        <v>60682.377499999995</v>
      </c>
      <c r="G12" s="347">
        <f t="shared" si="1"/>
        <v>60682.377499999995</v>
      </c>
      <c r="H12" s="348"/>
      <c r="I12" s="334">
        <f>I11*$E$12</f>
        <v>121364.75499999999</v>
      </c>
      <c r="J12" s="335"/>
    </row>
    <row r="13" spans="1:14">
      <c r="A13" s="326" t="s">
        <v>113</v>
      </c>
      <c r="B13" s="327"/>
      <c r="C13" s="328"/>
      <c r="D13" s="85" t="s">
        <v>111</v>
      </c>
      <c r="E13" s="86">
        <f>E9+E11</f>
        <v>1</v>
      </c>
      <c r="F13" s="165">
        <f>F14/$E$14</f>
        <v>0.32469272942465288</v>
      </c>
      <c r="G13" s="367">
        <f t="shared" ref="G13" si="2">G14/$E$14</f>
        <v>0.2251024235251157</v>
      </c>
      <c r="H13" s="368"/>
      <c r="I13" s="336">
        <f>I14/$E$14</f>
        <v>0.45020484705023139</v>
      </c>
      <c r="J13" s="337"/>
      <c r="N13" s="158">
        <f>F13+I13+G13</f>
        <v>0.99999999999999989</v>
      </c>
    </row>
    <row r="14" spans="1:14" ht="24.75" thickBot="1">
      <c r="A14" s="329"/>
      <c r="B14" s="330"/>
      <c r="C14" s="331"/>
      <c r="D14" s="87" t="s">
        <v>112</v>
      </c>
      <c r="E14" s="88">
        <f>E10+E12</f>
        <v>269576.74</v>
      </c>
      <c r="F14" s="88">
        <f>F10+F12</f>
        <v>87529.607499999998</v>
      </c>
      <c r="G14" s="369">
        <f t="shared" ref="G14" si="3">G10+G12</f>
        <v>60682.377499999995</v>
      </c>
      <c r="H14" s="370"/>
      <c r="I14" s="338">
        <f>I10+I12</f>
        <v>121364.75499999999</v>
      </c>
      <c r="J14" s="339"/>
      <c r="N14" s="47">
        <f>F14+I14+G14</f>
        <v>269576.74</v>
      </c>
    </row>
    <row r="15" spans="1:14" ht="13.5" thickBot="1">
      <c r="A15" s="89"/>
      <c r="B15" s="89"/>
      <c r="C15" s="89"/>
      <c r="D15" s="90"/>
      <c r="E15" s="90"/>
      <c r="F15" s="89"/>
      <c r="G15" s="89"/>
      <c r="H15" s="89"/>
      <c r="I15" s="89"/>
      <c r="J15" s="89"/>
    </row>
    <row r="16" spans="1:14">
      <c r="A16" s="91"/>
      <c r="B16" s="92"/>
      <c r="C16" s="92"/>
      <c r="D16" s="92"/>
      <c r="E16" s="92"/>
      <c r="F16" s="92"/>
      <c r="G16" s="93"/>
      <c r="H16" s="94"/>
      <c r="I16" s="94"/>
      <c r="J16" s="95"/>
    </row>
    <row r="17" spans="1:10">
      <c r="A17" s="96"/>
      <c r="B17" s="98"/>
      <c r="C17" s="98"/>
      <c r="D17" s="98"/>
      <c r="E17" s="98"/>
      <c r="F17" s="98"/>
      <c r="G17" s="159"/>
      <c r="H17" s="78"/>
      <c r="I17" s="78"/>
      <c r="J17" s="103"/>
    </row>
    <row r="18" spans="1:10">
      <c r="A18" s="96"/>
      <c r="B18" s="97"/>
      <c r="C18" s="97"/>
      <c r="D18" s="98"/>
      <c r="E18" s="99"/>
      <c r="F18" s="97"/>
      <c r="G18" s="100"/>
      <c r="H18" s="78"/>
      <c r="I18" s="78"/>
      <c r="J18" s="101"/>
    </row>
    <row r="19" spans="1:10">
      <c r="A19" s="353" t="s">
        <v>114</v>
      </c>
      <c r="B19" s="264"/>
      <c r="C19" s="264"/>
      <c r="D19" s="264"/>
      <c r="E19" s="264" t="s">
        <v>11</v>
      </c>
      <c r="F19" s="264"/>
      <c r="G19" s="102"/>
      <c r="H19" s="78"/>
      <c r="I19" s="78"/>
      <c r="J19" s="103"/>
    </row>
    <row r="20" spans="1:10">
      <c r="A20" s="104"/>
      <c r="B20" s="105"/>
      <c r="C20" s="105"/>
      <c r="D20" s="77"/>
      <c r="E20" s="77"/>
      <c r="F20" s="78"/>
      <c r="G20" s="106"/>
      <c r="H20" s="78"/>
      <c r="I20" s="78"/>
      <c r="J20" s="103"/>
    </row>
    <row r="21" spans="1:10">
      <c r="A21" s="104"/>
      <c r="B21" s="105"/>
      <c r="C21" s="105"/>
      <c r="D21" s="77"/>
      <c r="E21" s="77"/>
      <c r="F21" s="78"/>
      <c r="G21" s="106"/>
      <c r="H21" s="78"/>
      <c r="I21" s="78"/>
      <c r="J21" s="103"/>
    </row>
    <row r="22" spans="1:10">
      <c r="A22" s="107"/>
      <c r="B22" s="265"/>
      <c r="C22" s="265"/>
      <c r="D22" s="108"/>
      <c r="E22" s="108"/>
      <c r="F22" s="109"/>
      <c r="G22" s="106"/>
      <c r="H22" s="78"/>
      <c r="I22" s="78"/>
      <c r="J22" s="103"/>
    </row>
    <row r="23" spans="1:10">
      <c r="A23" s="110"/>
      <c r="B23" s="263" t="s">
        <v>82</v>
      </c>
      <c r="C23" s="263"/>
      <c r="D23" s="111"/>
      <c r="E23" s="111"/>
      <c r="F23" s="78"/>
      <c r="G23" s="106"/>
      <c r="H23" s="78"/>
      <c r="I23" s="78"/>
      <c r="J23" s="103"/>
    </row>
    <row r="24" spans="1:10" ht="13.5" thickBot="1">
      <c r="A24" s="149"/>
      <c r="B24" s="150"/>
      <c r="C24" s="150"/>
      <c r="D24" s="151"/>
      <c r="E24" s="151"/>
      <c r="F24" s="150"/>
      <c r="G24" s="160"/>
      <c r="H24" s="150"/>
      <c r="I24" s="150"/>
      <c r="J24" s="152"/>
    </row>
  </sheetData>
  <mergeCells count="31">
    <mergeCell ref="B23:C23"/>
    <mergeCell ref="C3:G3"/>
    <mergeCell ref="A19:D19"/>
    <mergeCell ref="A9:A10"/>
    <mergeCell ref="B9:B10"/>
    <mergeCell ref="C9:C10"/>
    <mergeCell ref="A11:A12"/>
    <mergeCell ref="B11:B12"/>
    <mergeCell ref="C11:C12"/>
    <mergeCell ref="A5:J5"/>
    <mergeCell ref="D6:G6"/>
    <mergeCell ref="H6:J6"/>
    <mergeCell ref="A7:C7"/>
    <mergeCell ref="G13:H13"/>
    <mergeCell ref="G14:H14"/>
    <mergeCell ref="I8:J8"/>
    <mergeCell ref="D7:G7"/>
    <mergeCell ref="H7:J7"/>
    <mergeCell ref="A13:C14"/>
    <mergeCell ref="E19:F19"/>
    <mergeCell ref="B22:C22"/>
    <mergeCell ref="I11:J11"/>
    <mergeCell ref="I12:J12"/>
    <mergeCell ref="I13:J13"/>
    <mergeCell ref="I14:J14"/>
    <mergeCell ref="G8:H8"/>
    <mergeCell ref="G9:H9"/>
    <mergeCell ref="G10:H10"/>
    <mergeCell ref="G11:H11"/>
    <mergeCell ref="G12:H12"/>
    <mergeCell ref="I10:J10"/>
  </mergeCells>
  <pageMargins left="0.511811024" right="0.511811024" top="0.87" bottom="0.78740157499999996" header="0.31496062000000002" footer="0.31496062000000002"/>
  <pageSetup paperSize="9" scale="94" orientation="landscape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"/>
  <sheetViews>
    <sheetView view="pageBreakPreview" zoomScaleSheetLayoutView="100" workbookViewId="0">
      <selection activeCell="A5" sqref="A5:J5"/>
    </sheetView>
  </sheetViews>
  <sheetFormatPr defaultRowHeight="12.75"/>
  <cols>
    <col min="3" max="3" width="48.5703125" customWidth="1"/>
    <col min="5" max="5" width="16" customWidth="1"/>
    <col min="6" max="6" width="10.7109375" customWidth="1"/>
    <col min="7" max="7" width="17.7109375" customWidth="1"/>
  </cols>
  <sheetData>
    <row r="1" spans="1:10">
      <c r="A1" s="72"/>
      <c r="B1" s="73"/>
      <c r="C1" s="73"/>
      <c r="D1" s="74"/>
      <c r="E1" s="74"/>
      <c r="F1" s="74"/>
      <c r="G1" s="74"/>
      <c r="H1" s="73"/>
      <c r="I1" s="73"/>
      <c r="J1" s="75"/>
    </row>
    <row r="2" spans="1:10" ht="19.5" customHeight="1">
      <c r="A2" s="145"/>
      <c r="B2" s="76"/>
      <c r="C2" s="76"/>
      <c r="D2" s="77"/>
      <c r="E2" s="77"/>
      <c r="F2" s="77"/>
      <c r="G2" s="77"/>
      <c r="H2" s="76"/>
      <c r="I2" s="76"/>
      <c r="J2" s="146"/>
    </row>
    <row r="3" spans="1:10" ht="46.5" customHeight="1">
      <c r="A3" s="147"/>
      <c r="B3" s="144"/>
      <c r="C3" s="351" t="s">
        <v>160</v>
      </c>
      <c r="D3" s="352"/>
      <c r="E3" s="352"/>
      <c r="F3" s="352"/>
      <c r="G3" s="352"/>
      <c r="H3" s="144"/>
      <c r="I3" s="144"/>
      <c r="J3" s="148"/>
    </row>
    <row r="4" spans="1:10" ht="21" customHeight="1" thickBot="1">
      <c r="A4" s="149"/>
      <c r="B4" s="150"/>
      <c r="C4" s="150"/>
      <c r="D4" s="151"/>
      <c r="E4" s="151"/>
      <c r="F4" s="150"/>
      <c r="G4" s="150"/>
      <c r="H4" s="150"/>
      <c r="I4" s="150"/>
      <c r="J4" s="152"/>
    </row>
    <row r="5" spans="1:10" ht="21" thickBot="1">
      <c r="A5" s="373" t="s">
        <v>175</v>
      </c>
      <c r="B5" s="374"/>
      <c r="C5" s="374"/>
      <c r="D5" s="374"/>
      <c r="E5" s="374"/>
      <c r="F5" s="374"/>
      <c r="G5" s="374"/>
      <c r="H5" s="374"/>
      <c r="I5" s="374"/>
      <c r="J5" s="375"/>
    </row>
    <row r="6" spans="1:10">
      <c r="A6" s="153" t="s">
        <v>83</v>
      </c>
      <c r="B6" s="154"/>
      <c r="C6" s="155"/>
      <c r="D6" s="362" t="s">
        <v>104</v>
      </c>
      <c r="E6" s="362"/>
      <c r="F6" s="362"/>
      <c r="G6" s="362"/>
      <c r="H6" s="363" t="s">
        <v>174</v>
      </c>
      <c r="I6" s="363"/>
      <c r="J6" s="364"/>
    </row>
    <row r="7" spans="1:10" ht="13.5" thickBot="1">
      <c r="A7" s="365" t="str">
        <f>'Planilha Orcamentaria'!A7:E7</f>
        <v>OBRA: Impermeabilização da Lagoa do Parque Municipal Dona Ziza</v>
      </c>
      <c r="B7" s="322"/>
      <c r="C7" s="366"/>
      <c r="D7" s="322" t="s">
        <v>85</v>
      </c>
      <c r="E7" s="322"/>
      <c r="F7" s="323"/>
      <c r="G7" s="323"/>
      <c r="H7" s="324" t="s">
        <v>164</v>
      </c>
      <c r="I7" s="323"/>
      <c r="J7" s="325"/>
    </row>
    <row r="8" spans="1:10">
      <c r="A8" s="170" t="s">
        <v>0</v>
      </c>
      <c r="B8" s="410" t="s">
        <v>165</v>
      </c>
      <c r="C8" s="411"/>
      <c r="D8" s="416"/>
      <c r="E8" s="417"/>
      <c r="F8" s="417"/>
      <c r="G8" s="418"/>
      <c r="H8" s="392"/>
      <c r="I8" s="393"/>
      <c r="J8" s="394"/>
    </row>
    <row r="9" spans="1:10" ht="18.75" customHeight="1">
      <c r="A9" s="171">
        <v>1</v>
      </c>
      <c r="B9" s="397" t="s">
        <v>169</v>
      </c>
      <c r="C9" s="400"/>
      <c r="D9" s="433" t="s">
        <v>170</v>
      </c>
      <c r="E9" s="434"/>
      <c r="F9" s="434"/>
      <c r="G9" s="435"/>
      <c r="H9" s="397">
        <f>3*1.5</f>
        <v>4.5</v>
      </c>
      <c r="I9" s="398"/>
      <c r="J9" s="399"/>
    </row>
    <row r="10" spans="1:10" ht="13.5" thickBot="1">
      <c r="A10" s="395">
        <v>2</v>
      </c>
      <c r="B10" s="407" t="s">
        <v>166</v>
      </c>
      <c r="C10" s="408"/>
      <c r="D10" s="412" t="s">
        <v>163</v>
      </c>
      <c r="E10" s="413"/>
      <c r="F10" s="413"/>
      <c r="G10" s="414"/>
      <c r="H10" s="440">
        <f>0.5*0.5*525</f>
        <v>131.25</v>
      </c>
      <c r="I10" s="441"/>
      <c r="J10" s="442"/>
    </row>
    <row r="11" spans="1:10" ht="9.75" customHeight="1">
      <c r="A11" s="396"/>
      <c r="B11" s="409"/>
      <c r="C11" s="385"/>
      <c r="D11" s="415"/>
      <c r="E11" s="380"/>
      <c r="F11" s="380"/>
      <c r="G11" s="381"/>
      <c r="H11" s="443"/>
      <c r="I11" s="444"/>
      <c r="J11" s="445"/>
    </row>
    <row r="12" spans="1:10" ht="8.25" customHeight="1" thickBot="1">
      <c r="A12" s="376">
        <v>3</v>
      </c>
      <c r="B12" s="382" t="s">
        <v>167</v>
      </c>
      <c r="C12" s="383"/>
      <c r="D12" s="378" t="s">
        <v>168</v>
      </c>
      <c r="E12" s="378"/>
      <c r="F12" s="378"/>
      <c r="G12" s="379"/>
      <c r="H12" s="386">
        <v>11304</v>
      </c>
      <c r="I12" s="387"/>
      <c r="J12" s="388"/>
    </row>
    <row r="13" spans="1:10" ht="14.25" customHeight="1">
      <c r="A13" s="377"/>
      <c r="B13" s="384"/>
      <c r="C13" s="385"/>
      <c r="D13" s="380"/>
      <c r="E13" s="380"/>
      <c r="F13" s="380"/>
      <c r="G13" s="381"/>
      <c r="H13" s="389"/>
      <c r="I13" s="390"/>
      <c r="J13" s="391"/>
    </row>
    <row r="14" spans="1:10" ht="19.5" customHeight="1">
      <c r="A14" s="172">
        <v>4</v>
      </c>
      <c r="B14" s="436" t="s">
        <v>171</v>
      </c>
      <c r="C14" s="437"/>
      <c r="D14" s="438" t="s">
        <v>163</v>
      </c>
      <c r="E14" s="438"/>
      <c r="F14" s="438"/>
      <c r="G14" s="439"/>
      <c r="H14" s="446">
        <f>0.5*0.5*525</f>
        <v>131.25</v>
      </c>
      <c r="I14" s="447"/>
      <c r="J14" s="448"/>
    </row>
    <row r="15" spans="1:10" ht="19.5" customHeight="1">
      <c r="A15" s="172">
        <v>5</v>
      </c>
      <c r="B15" s="419" t="s">
        <v>99</v>
      </c>
      <c r="C15" s="420"/>
      <c r="D15" s="423" t="s">
        <v>168</v>
      </c>
      <c r="E15" s="424"/>
      <c r="F15" s="424"/>
      <c r="G15" s="425"/>
      <c r="H15" s="429">
        <v>14868</v>
      </c>
      <c r="I15" s="430"/>
      <c r="J15" s="431"/>
    </row>
    <row r="16" spans="1:10" ht="19.5" customHeight="1">
      <c r="A16" s="172">
        <v>6</v>
      </c>
      <c r="B16" s="421" t="s">
        <v>98</v>
      </c>
      <c r="C16" s="422"/>
      <c r="D16" s="426" t="s">
        <v>168</v>
      </c>
      <c r="E16" s="427"/>
      <c r="F16" s="427"/>
      <c r="G16" s="428"/>
      <c r="H16" s="429">
        <v>14868</v>
      </c>
      <c r="I16" s="430"/>
      <c r="J16" s="431"/>
    </row>
    <row r="17" spans="1:10" ht="19.5" customHeight="1">
      <c r="A17" s="174">
        <v>7</v>
      </c>
      <c r="B17" s="432" t="s">
        <v>100</v>
      </c>
      <c r="C17" s="420"/>
      <c r="D17" s="401" t="s">
        <v>168</v>
      </c>
      <c r="E17" s="401"/>
      <c r="F17" s="401"/>
      <c r="G17" s="402"/>
      <c r="H17" s="429">
        <v>708.75</v>
      </c>
      <c r="I17" s="430"/>
      <c r="J17" s="431"/>
    </row>
    <row r="18" spans="1:10" ht="13.5" thickBot="1">
      <c r="A18" s="173"/>
      <c r="B18" s="168"/>
      <c r="C18" s="169"/>
      <c r="D18" s="403"/>
      <c r="E18" s="404"/>
      <c r="F18" s="404"/>
      <c r="G18" s="405"/>
      <c r="H18" s="369"/>
      <c r="I18" s="338"/>
      <c r="J18" s="339"/>
    </row>
    <row r="19" spans="1:10" ht="13.5" thickBot="1">
      <c r="A19" s="89"/>
      <c r="B19" s="89"/>
      <c r="C19" s="89"/>
      <c r="D19" s="90"/>
      <c r="E19" s="90"/>
      <c r="F19" s="89"/>
      <c r="G19" s="89"/>
      <c r="H19" s="89"/>
      <c r="I19" s="89"/>
      <c r="J19" s="89"/>
    </row>
    <row r="20" spans="1:10">
      <c r="A20" s="91"/>
      <c r="B20" s="92"/>
      <c r="C20" s="92"/>
      <c r="D20" s="92"/>
      <c r="E20" s="92"/>
      <c r="F20" s="92"/>
      <c r="G20" s="93"/>
      <c r="H20" s="94"/>
      <c r="I20" s="94"/>
      <c r="J20" s="95"/>
    </row>
    <row r="21" spans="1:10">
      <c r="A21" s="96"/>
      <c r="B21" s="98"/>
      <c r="C21" s="98"/>
      <c r="D21" s="98"/>
      <c r="E21" s="98"/>
      <c r="F21" s="98"/>
      <c r="G21" s="159"/>
      <c r="H21" s="78"/>
      <c r="I21" s="78"/>
      <c r="J21" s="103"/>
    </row>
    <row r="22" spans="1:10">
      <c r="A22" s="96"/>
      <c r="B22" s="97"/>
      <c r="C22" s="97"/>
      <c r="D22" s="98"/>
      <c r="E22" s="99"/>
      <c r="F22" s="97"/>
      <c r="G22" s="100"/>
      <c r="H22" s="78"/>
      <c r="I22" s="78"/>
      <c r="J22" s="101"/>
    </row>
    <row r="23" spans="1:10">
      <c r="A23" s="353" t="s">
        <v>114</v>
      </c>
      <c r="B23" s="264"/>
      <c r="C23" s="264"/>
      <c r="D23" s="264"/>
      <c r="E23" s="264" t="s">
        <v>11</v>
      </c>
      <c r="F23" s="264"/>
      <c r="G23" s="102"/>
      <c r="H23" s="78"/>
      <c r="I23" s="78"/>
      <c r="J23" s="103"/>
    </row>
    <row r="24" spans="1:10">
      <c r="A24" s="104"/>
      <c r="B24" s="105"/>
      <c r="C24" s="105"/>
      <c r="D24" s="77"/>
      <c r="E24" s="77"/>
      <c r="F24" s="78"/>
      <c r="G24" s="106"/>
      <c r="H24" s="78"/>
      <c r="I24" s="78"/>
      <c r="J24" s="103"/>
    </row>
    <row r="25" spans="1:10">
      <c r="A25" s="104"/>
      <c r="B25" s="105"/>
      <c r="C25" s="105"/>
      <c r="D25" s="77"/>
      <c r="E25" s="77"/>
      <c r="F25" s="78"/>
      <c r="G25" s="106"/>
      <c r="H25" s="78"/>
      <c r="I25" s="78"/>
      <c r="J25" s="103"/>
    </row>
    <row r="26" spans="1:10">
      <c r="A26" s="107"/>
      <c r="B26" s="265"/>
      <c r="C26" s="265"/>
      <c r="D26" s="108"/>
      <c r="E26" s="108"/>
      <c r="F26" s="109"/>
      <c r="G26" s="106"/>
      <c r="H26" s="78"/>
      <c r="I26" s="78"/>
      <c r="J26" s="103"/>
    </row>
    <row r="27" spans="1:10" ht="13.5" thickBot="1">
      <c r="A27" s="161"/>
      <c r="B27" s="406" t="s">
        <v>82</v>
      </c>
      <c r="C27" s="406"/>
      <c r="D27" s="162"/>
      <c r="E27" s="162"/>
      <c r="F27" s="150"/>
      <c r="G27" s="160"/>
      <c r="H27" s="150"/>
      <c r="I27" s="150"/>
      <c r="J27" s="152"/>
    </row>
  </sheetData>
  <mergeCells count="39">
    <mergeCell ref="H15:J15"/>
    <mergeCell ref="H16:J16"/>
    <mergeCell ref="H17:J17"/>
    <mergeCell ref="B17:C17"/>
    <mergeCell ref="D9:G9"/>
    <mergeCell ref="B14:C14"/>
    <mergeCell ref="D14:G14"/>
    <mergeCell ref="H10:J11"/>
    <mergeCell ref="H14:J14"/>
    <mergeCell ref="B26:C26"/>
    <mergeCell ref="B27:C27"/>
    <mergeCell ref="B10:C11"/>
    <mergeCell ref="B8:C8"/>
    <mergeCell ref="D10:G11"/>
    <mergeCell ref="D8:G8"/>
    <mergeCell ref="B15:C15"/>
    <mergeCell ref="B16:C16"/>
    <mergeCell ref="D15:G15"/>
    <mergeCell ref="D16:G16"/>
    <mergeCell ref="H18:J18"/>
    <mergeCell ref="A23:D23"/>
    <mergeCell ref="E23:F23"/>
    <mergeCell ref="D17:G17"/>
    <mergeCell ref="D18:G18"/>
    <mergeCell ref="A12:A13"/>
    <mergeCell ref="D12:G13"/>
    <mergeCell ref="B12:C13"/>
    <mergeCell ref="H12:J13"/>
    <mergeCell ref="H8:J8"/>
    <mergeCell ref="A10:A11"/>
    <mergeCell ref="H9:J9"/>
    <mergeCell ref="B9:C9"/>
    <mergeCell ref="C3:G3"/>
    <mergeCell ref="A5:J5"/>
    <mergeCell ref="D6:G6"/>
    <mergeCell ref="H6:J6"/>
    <mergeCell ref="A7:C7"/>
    <mergeCell ref="D7:G7"/>
    <mergeCell ref="H7:J7"/>
  </mergeCells>
  <pageMargins left="0.511811024" right="0.511811024" top="0.87" bottom="0.78740157499999996" header="0.31496062000000002" footer="0.3149606200000000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Planilha Orcamentaria</vt:lpstr>
      <vt:lpstr>Modelo Planilha Orcamentaria</vt:lpstr>
      <vt:lpstr>BDI</vt:lpstr>
      <vt:lpstr>Conograma</vt:lpstr>
      <vt:lpstr>Memoria de Calculo</vt:lpstr>
      <vt:lpstr>BDI!Area_de_impressao</vt:lpstr>
      <vt:lpstr>Conograma!Area_de_impressao</vt:lpstr>
      <vt:lpstr>'Modelo Planilha Orcamentaria'!Area_de_impressao</vt:lpstr>
      <vt:lpstr>'Planilha Orcamentaria'!Area_de_impressao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Licitacao</cp:lastModifiedBy>
  <cp:lastPrinted>2016-06-28T17:59:58Z</cp:lastPrinted>
  <dcterms:created xsi:type="dcterms:W3CDTF">2006-09-22T13:55:22Z</dcterms:created>
  <dcterms:modified xsi:type="dcterms:W3CDTF">2017-04-17T17:12:21Z</dcterms:modified>
</cp:coreProperties>
</file>