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Planilha Orcamentaria" sheetId="1" r:id="rId1"/>
  </sheets>
  <definedNames>
    <definedName name="_xlfn.SUMIFS" hidden="1">#NAME?</definedName>
    <definedName name="_xlnm.Print_Area" localSheetId="0">'Planilha Orcamentaria'!$A$1:$H$166</definedName>
    <definedName name="_xlnm.Print_Titles" localSheetId="0">'Planilha Orcamentaria'!$1:$11</definedName>
  </definedNames>
  <calcPr fullCalcOnLoad="1"/>
</workbook>
</file>

<file path=xl/sharedStrings.xml><?xml version="1.0" encoding="utf-8"?>
<sst xmlns="http://schemas.openxmlformats.org/spreadsheetml/2006/main" count="549" uniqueCount="419">
  <si>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</si>
  <si>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</si>
  <si>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</si>
  <si>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</si>
  <si>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</si>
  <si>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</si>
  <si>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</si>
  <si>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</si>
  <si>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</si>
  <si>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</si>
  <si>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</si>
  <si>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>CREA</t>
  </si>
  <si>
    <t xml:space="preserve">FORMA DE EXECUÇÃO: </t>
  </si>
  <si>
    <t>Carimbo e assinatura do engenheiro responsável técnico pela elaboração da planilha</t>
  </si>
  <si>
    <t>Carimbo e assinatura do prefeito</t>
  </si>
  <si>
    <t>PREÇO UNITÁRIO S/ LDI</t>
  </si>
  <si>
    <t>PREÇO UNITÁRIO C/ LDI</t>
  </si>
  <si>
    <t>M2</t>
  </si>
  <si>
    <t>IIO-PLA-005</t>
  </si>
  <si>
    <t>TOTAL GERAL DA OBRA</t>
  </si>
  <si>
    <t>PREFEITURA: MUNICIPAL DE PAINS</t>
  </si>
  <si>
    <t>OBRA: REFORMA DA UBS SAÚDE PARA TODOS</t>
  </si>
  <si>
    <t>FOLHA Nº: 01</t>
  </si>
  <si>
    <t>DATA: 08/01/2018</t>
  </si>
  <si>
    <t>LOCAL: Rua do Contorno, 1468</t>
  </si>
  <si>
    <t>(x     )</t>
  </si>
  <si>
    <t>REGIÃO/MÊS DE REFERÊNCIA: SETOP 06/2017</t>
  </si>
  <si>
    <t>PRAZO DE EXECUÇÃO: 6 MESES</t>
  </si>
  <si>
    <t>.01</t>
  </si>
  <si>
    <t>.01.01</t>
  </si>
  <si>
    <t>Placa de obra, fornecimento e assentamento de placa de obra em chapa galvanizada (3,0 x 1,50) , inclusive suporte/fixação/posterior remoção</t>
  </si>
  <si>
    <t>unid.</t>
  </si>
  <si>
    <t>.02</t>
  </si>
  <si>
    <t>DEMOLIÇÕES/REMOÇÕES/INCLUSIVE AFASTAMENTOE OU EMPILHAMENTO DE MATERIAIS</t>
  </si>
  <si>
    <t>02.01</t>
  </si>
  <si>
    <t>DEM-PIS-040</t>
  </si>
  <si>
    <t>Demolição de passeio ou laje de concreto manualmente, inclusive afastamento</t>
  </si>
  <si>
    <t>m²</t>
  </si>
  <si>
    <t>DEM-ROD-005</t>
  </si>
  <si>
    <t>Remoção de rodapé em geral inclusive argamassa de assentamento</t>
  </si>
  <si>
    <t>m</t>
  </si>
  <si>
    <t>DEM-REV-005</t>
  </si>
  <si>
    <t>Demolição de reboco inclusive afastamento</t>
  </si>
  <si>
    <t>DEM-POR-005</t>
  </si>
  <si>
    <t xml:space="preserve">Remoção de porta ou janela completa (marco, alizar, porta prancheta) inclusive afastamento e empilhamento ldo material </t>
  </si>
  <si>
    <t>DEM-BAN-005</t>
  </si>
  <si>
    <t>Remoção de bancada de pedra (marmore, granito, ardosia, marmorite)</t>
  </si>
  <si>
    <t>DEM-DIV-020</t>
  </si>
  <si>
    <t xml:space="preserve">Remoção de divisórias de laminado inclusive afastamento e empilhamento </t>
  </si>
  <si>
    <t>DEMLOU-005</t>
  </si>
  <si>
    <t>Remoção de louças (lavatório, banheiro, pia, vaso sanitário, tanque)</t>
  </si>
  <si>
    <t>DEM-ENG-010</t>
  </si>
  <si>
    <t>DEMOLIÇÃO DE ENGRADAMENTO DE TELHA TIPO CALHA DE FIBROCIMENTO, INCLUSIVE EMPILHAMENTO</t>
  </si>
  <si>
    <t>REMOÇÃO DE TELHA ONDULADA DE FIBROCIMENTO, INCLUSIVE AFASTAMENTO E EMPILHAMENTO</t>
  </si>
  <si>
    <t>DEM-TEL-015</t>
  </si>
  <si>
    <t>ALVENARIA DE VEDAÇÃO COM BLOCOS DE CONCRETO CELULAR AUTOCLAVADO, SEM FUNÇÃO ESTRUTURAL, 10 X 30 X 60 CM, ESPESSURA DA PAREDE 10 CM, JUNTAS DE 10 MM COM ARGAMASSA INDUSTRIALIZADA</t>
  </si>
  <si>
    <t>ALV-CEL-005</t>
  </si>
  <si>
    <t>REVESTIMENTO COM ARGAMASSA BARITADA, E = 2 CM</t>
  </si>
  <si>
    <t>REV-BAR-005</t>
  </si>
  <si>
    <t>CHAPISCO DE PAREDES COM ARGAMASSA 1:3 CIMENTO E AREIA, A COLHER</t>
  </si>
  <si>
    <t>REV-CHA-005</t>
  </si>
  <si>
    <t>ALVENARIAS / DIVISÓRIAS / REVESTIMENTOS</t>
  </si>
  <si>
    <t>PREPARAÇÃO PARA PINTURA EM PAREDES, PVA/ACRÍLICA COM FUNDO SELADOR</t>
  </si>
  <si>
    <t>PIN-SEL-005</t>
  </si>
  <si>
    <t>LIXAMENTO DE PINTURA DE PAREDE</t>
  </si>
  <si>
    <t>PIN-LIX-005</t>
  </si>
  <si>
    <t>PINTURA ACRÍLICA, EM PAREDES, 2 DEMÃOS</t>
  </si>
  <si>
    <t>PIN-ACR-005</t>
  </si>
  <si>
    <t>EMBOÇO COM ARGAMASSA 1:6, CIMENTO E AREIA</t>
  </si>
  <si>
    <t>REV-EMB-005</t>
  </si>
  <si>
    <t>REV-POR-011</t>
  </si>
  <si>
    <t>COMPOSIÇÃO:</t>
  </si>
  <si>
    <t xml:space="preserve">REVESTIMENTO COM PORCELANATO 45 X 45 CM, EXTRA, ASSENTADO COM ARGAMASSA PRÉ-FABRICADA, INCLUSIVE REJUNTAMENTO </t>
  </si>
  <si>
    <t xml:space="preserve">M2 </t>
  </si>
  <si>
    <t>TIPO</t>
  </si>
  <si>
    <t>ÍNDICE</t>
  </si>
  <si>
    <t>UNIT. (R$)</t>
  </si>
  <si>
    <t>TOTAL</t>
  </si>
  <si>
    <t>MAT.</t>
  </si>
  <si>
    <t>09310.3.5.150D</t>
  </si>
  <si>
    <t>PORCELANATO POLIDO (LARGURA: 450 MM / COMPRIMENTO: 450 MM / ESPESSURA: 8,60 MM)</t>
  </si>
  <si>
    <t>99900.3.271</t>
  </si>
  <si>
    <t>ARGAMASSA ACII</t>
  </si>
  <si>
    <t>KG</t>
  </si>
  <si>
    <t>SER.CG</t>
  </si>
  <si>
    <t>MAO-AJD-040</t>
  </si>
  <si>
    <t>SERVENTE COM ENCARGOS COMPLEMENTARES</t>
  </si>
  <si>
    <t>H</t>
  </si>
  <si>
    <t>MAO-OFC-005</t>
  </si>
  <si>
    <t>AZULEJISTA COM ENCARGOS COMPLEMENTARES</t>
  </si>
  <si>
    <t>REV-AZU-015</t>
  </si>
  <si>
    <t>REJUNTAMENTO AZULEJOS, JUNTAS MAXIMO 3 MM</t>
  </si>
  <si>
    <t>OBSERVAÇÃO:</t>
  </si>
  <si>
    <t>MATERIAL/EQUIPAMENTO:</t>
  </si>
  <si>
    <t>MÃO DE OBRA:</t>
  </si>
  <si>
    <t>EMPREITADA/COMP.AUXILIAR:</t>
  </si>
  <si>
    <t>PREÇO DE CUSTO (R$)</t>
  </si>
  <si>
    <t>B.D.I.:</t>
  </si>
  <si>
    <t>CUSTO TOTAL C/ B.D.I. (R$)</t>
  </si>
  <si>
    <r>
      <t>REV-POR-011</t>
    </r>
    <r>
      <rPr>
        <sz val="7"/>
        <color indexed="8"/>
        <rFont val="Arial"/>
        <family val="2"/>
      </rPr>
      <t xml:space="preserve"> (COMPOSIÇÃO)</t>
    </r>
  </si>
  <si>
    <t>PISOS/REVESTIMENTOS</t>
  </si>
  <si>
    <t>PISO EM PORCELANATO 45 X 45 CM, EXTRA, ASSENTADO COM ARGAMASSA PRÉ-FABRICADA AC-III PISO SOBRE PISO, INCLUSIVE REJUNTAMENTO</t>
  </si>
  <si>
    <t>REVESTIMENTO COM AZULEJO BRANCO 20 X 20 CM, JUNTA A PRUMO, ASSENTADO COM ARGAMASSA PRÉ-FABRICADA, INCLUSIVE REJUNTAMENTO</t>
  </si>
  <si>
    <t>REV-AZU-011</t>
  </si>
  <si>
    <t>PIN-ACR-006</t>
  </si>
  <si>
    <t>PINTURA ACRÍLICA, EM TETOS, 2 DEMÃOS</t>
  </si>
  <si>
    <t>COBERTURA</t>
  </si>
  <si>
    <t>EST-MET-035</t>
  </si>
  <si>
    <t>FORNECIMENTO, FABRICAÇÃO, TRANSPORTE E MONTAGEM DE ESTRUTURA METÁLICA PARA TELHADO SOBRE LAJE PARA TELHAS METÁLICAS</t>
  </si>
  <si>
    <t>COB-TEL-045</t>
  </si>
  <si>
    <t>COBERTURA EM TELHA METÁLICA GALVANIZADA TRAPEZOIDAL E = 0, 50 MM, SIMPLES</t>
  </si>
  <si>
    <t>RUFO E CONTRA-RUFO DE CHAPA GALVANIZADA Nº. 24, DESENVOLVIMENTO = 25 CM</t>
  </si>
  <si>
    <t>PLU-RUF-015</t>
  </si>
  <si>
    <t>PINTURA ESMALTE, 1 DEMÃO SOBRE RUFOS, CALHAS E CONDUTORES</t>
  </si>
  <si>
    <t>PIN-ESM-020</t>
  </si>
  <si>
    <t>PINTURA A OLEO (liquibrilho), 2 DEMAOS</t>
  </si>
  <si>
    <t>PLU-CAL-020</t>
  </si>
  <si>
    <t>CALHA DE CHAPA GALVANIZADA Nº. 22 GSG, DESENVOLVIMENTO = 66 CM</t>
  </si>
  <si>
    <t>RODAPÉS / DEGRAUS / SOLEIRAS / PEITORIS / BRISES</t>
  </si>
  <si>
    <t>ESQUADRIAS</t>
  </si>
  <si>
    <t>JANELAS DIVERSAS</t>
  </si>
  <si>
    <t>PORTAS DIVERSAS</t>
  </si>
  <si>
    <t>RETIRADA DE SOLEIRA DE MÁRMORE OU GRANITO</t>
  </si>
  <si>
    <t>DEM-SOL-005</t>
  </si>
  <si>
    <t>ROD-GRA-005</t>
  </si>
  <si>
    <t>RODAPÉ DE GRANITO H = 7 CM CINZA ANDORINHA</t>
  </si>
  <si>
    <t>SOL-GRA-005</t>
  </si>
  <si>
    <t>SOLEIRA DE GRANITO CINZA ANDORINHA E = 2 CM</t>
  </si>
  <si>
    <t>PEITORIL DE GRANITO CINZA ANDORINHA E = 2 CM</t>
  </si>
  <si>
    <t>PEI-GRA-005</t>
  </si>
  <si>
    <t xml:space="preserve">JOGO DE FERRAGENS CROMADAS PARA PORTA DE VIDRO TEMPERADO, UMA FOLHA COMPOSTO DE DOBRADICAS SUPERIOR E INFERIOR, TRINCO, FECHADURA, CONTRA FECHADURA COM CAPUCHINHO SEM MOLA E PUXADOR </t>
  </si>
  <si>
    <t>84885</t>
  </si>
  <si>
    <t>MOLA HIDRAULICA DE PISO PARA PORTA DE VIDRO TEMPERADO</t>
  </si>
  <si>
    <t>84886</t>
  </si>
  <si>
    <t>FECHADURA C/ CILINDRO LATAO CROMADO P/ PORTA VIDRO TP AROUCA 2171-L OU EQUIV</t>
  </si>
  <si>
    <t>3103 INSUMO</t>
  </si>
  <si>
    <t>JANELA DE CORRER 2 FOLHAS FIXAS, 2 FOLHAS DE CORRER EM VIDRO TEMPERADO, COLOCADO EM CAIXILHO COM OU SEM BAGUETES, COM GAXETA DE NEOPRENE E = 8 MM</t>
  </si>
  <si>
    <t>VID-TEM-010</t>
  </si>
  <si>
    <t>JANELA MAXIMO-AR EM VIDRO TEMPERADO, COLOCADO EM CAIXILHO COM OU SEM BAGUETES, COM GAXETA DE NEOPRENE E=8MM</t>
  </si>
  <si>
    <t xml:space="preserve"> </t>
  </si>
  <si>
    <t>ORÇAMENTO</t>
  </si>
  <si>
    <t xml:space="preserve">KIT DE FECHADURA MAX-AR V/A 35 </t>
  </si>
  <si>
    <t>PORTA BLINDEX COM 2 FOLHAS DE ABRIR EM VIDRO TEMPERADO, COLOCADO EM CAIXILHO COM OU SEM BAGUETES, COM GAXETA DE NEOPRENE E = 8 MM</t>
  </si>
  <si>
    <t>ESQUADRIAS DE MADEIRA/VIDRO</t>
  </si>
  <si>
    <t>ESQ-POR-036</t>
  </si>
  <si>
    <t>ESQ-POR-065</t>
  </si>
  <si>
    <t>PORTA EM MADEIRA DE LEI ESPECIAL 80 X 210 CM, COM REVESTIMENTO EM LAMINADO MELAMÍNICO COR BRANCO GELO NAS DUAS FACES, INCLUSIVE FERRAGENS E MAÇANETA TIPO ALAVANCA</t>
  </si>
  <si>
    <t>PORTA EM MADEIRA DE LEI REVESTIDA EM LAMINADO MELAMÍNICO COR BRANCO GELO, NAS DUAS FACES, COM MARCO EM ALUMÍNIO ANODIZADO NATURAL, TARJETA LIVRE/OCUPADO E DOBRADIÇAS - 60 X 165 CM</t>
  </si>
  <si>
    <t>PORTA EM MADEIRA DE LEI ESPECIAL 60 X 210 CM, COM REVESTIMENTO EM LAMINADO MELAMÍNICO NAS DUAS FACES, INCLUSIVE FERRAGENS E MAÇANETA TIPO ALAVANCA</t>
  </si>
  <si>
    <t>ESQ-POR-075</t>
  </si>
  <si>
    <t>PORTA DE ALUMÍNIO DE ABRIR PARA VIDRO SEM GUARNIÇÃO, 87X210CM, FIXAÇÃO COM PARAFUSOS, INCLUSIVE VIDROS - FORNECIMENTO E INSTALAÇÃO</t>
  </si>
  <si>
    <t>94805</t>
  </si>
  <si>
    <t>INSTALAÇÃO HIDRÁULICA</t>
  </si>
  <si>
    <t>VASO SANITÁRIO LOUÇA BRANCA INCLUSIVE VÁLVULA DE DESCARGA</t>
  </si>
  <si>
    <t>LOU-VAS-020</t>
  </si>
  <si>
    <t>VASO SANITÁRIO LOUÇA BRANCA INCLUSIVE VÁLVULA DE DESCARGA COM INSTALAÇÃO DE SÓCULO NA BASE DA BACIA DEVENDO ACOMPANHAR A PROJEÇÃO DA BASE NÃO ULTRAPASSANDO EM 0,05 M O SEU CONTORNO, TENDO A ALTURA MÁXIMA (BACIA + ASSENTO) H = 46 CM</t>
  </si>
  <si>
    <t>LOU-VAS-035</t>
  </si>
  <si>
    <t>PONTO DE ÁGUA FRIA EMBUTIDO, INCLUINDO TUBO DE PVC RÍGIDO SOLDÁVEL E CONEXÕES</t>
  </si>
  <si>
    <t>INST-AGU-005</t>
  </si>
  <si>
    <t>FORNECIMENTO E ASSENTAMENTO DE TUBO PVC RÍGIDO NBR-7362 D = 50 MM, INCLUSIVE CONEXÕES E SUPORTES</t>
  </si>
  <si>
    <t>DRE-TUB-005</t>
  </si>
  <si>
    <t>VASO SANITÁRIO LOUÇA BRANCA COM CAIXA ACOPLADA</t>
  </si>
  <si>
    <t>LOU-VAS-015</t>
  </si>
  <si>
    <t>BARRA DE APOIO EM AÇO INOX PARA P.N.E. L = 90 CM (VASO SANITÁRIO)</t>
  </si>
  <si>
    <t>ACE-BAR-015</t>
  </si>
  <si>
    <t>ACE-BAR-020</t>
  </si>
  <si>
    <t>BARRA DE APOIO P.N.E. L = 40 CM (PORTA)</t>
  </si>
  <si>
    <t>BARRA DE APOIO HORIZONTAL EM AÇO INOX D = 1 1/4" , L = 120 CM, PARA P.N.E. (LAVATÓRIO), INCLUSIVE FIXAÇÃO</t>
  </si>
  <si>
    <t>ACE-BAR-035</t>
  </si>
  <si>
    <t>ESPELHO COM MOLDURA EM ALUMÍNIO PARA PNE (60 X 90)CM</t>
  </si>
  <si>
    <t>VID-ESP-010</t>
  </si>
  <si>
    <t>ESPELHO (60 X 90) CM, E = 4 MM, COLOCADO COM PARAFUSO FINESSON</t>
  </si>
  <si>
    <t>VID-ESP-005</t>
  </si>
  <si>
    <t>TORNEIRA PARA LAVATÓRIO PRESMATIC ANTIVANDALISMO</t>
  </si>
  <si>
    <t>MET-TOR-030</t>
  </si>
  <si>
    <t>TORNEIRA PARA LAVATÓRIO CROMADA REF. 1194</t>
  </si>
  <si>
    <t>MET-TOR-035</t>
  </si>
  <si>
    <t>TORNEIRA PARA TANQUE EM METAL, CROMADO, 1/2" - REF. 1152</t>
  </si>
  <si>
    <t>MET-TOR-040</t>
  </si>
  <si>
    <t>REMOÇÃO DE METAIS COMUNS (CONDUÍTE, SIFÃO, REGISTRO, TORNEIRAS)</t>
  </si>
  <si>
    <t>DEM-MET-005</t>
  </si>
  <si>
    <t>REMOÇÃO DE LOUÇAS (LAVATÓRIO, BANHEIRA, PIA, VASO SANITÁRIO, TANQUE)</t>
  </si>
  <si>
    <t>DEM-LOU-005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</si>
  <si>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</si>
  <si>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</si>
  <si>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</si>
  <si>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</si>
  <si>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</si>
  <si>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</si>
  <si>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</si>
  <si>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</si>
  <si>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</si>
  <si>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</si>
  <si>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</si>
  <si>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TORNEIRA DE MESA PARA PIA DE COZINHA BICA MÓVEL EM METAL CROMADA 1/2"</t>
  </si>
  <si>
    <t>MET-TOR-015</t>
  </si>
  <si>
    <t>LAVATÓRIO MEDIO LOUÇA BRANCA COM COLUNA, INCLUSIVE VÁLVULA E SIFÃO CROMADOS</t>
  </si>
  <si>
    <t>LOU-LAV-010</t>
  </si>
  <si>
    <t>PONTO DE ESGOTO, INCLUINDO TUBO DE PVC RÍGIDO SOLDÁVEL DE 40 MM E CONEXÕES (LAVATÓRIOS, MICTÓRIOS, RALOS SIFONADOS, ETC.)</t>
  </si>
  <si>
    <t>INST-ESG-005</t>
  </si>
  <si>
    <t>ELÉTRICA</t>
  </si>
  <si>
    <t>SERVIÇOS DIVERSOS</t>
  </si>
  <si>
    <t>FORRO DE GESSO EM PLACAS 60 X 60 CM LISO</t>
  </si>
  <si>
    <t>FOR-GES-005</t>
  </si>
  <si>
    <t>RASGOS ALVENARIA PARA PASSAGEM DE ELETRODUTO D = 65 MM A 100 MM</t>
  </si>
  <si>
    <t>RAS-ALV-015</t>
  </si>
  <si>
    <t>RAS-ALV-030</t>
  </si>
  <si>
    <t>RASGO CONCRETO PARA TUBULAÇÃO D = 65 A 100 MM (1 1/2" A 4")</t>
  </si>
  <si>
    <t>89868</t>
  </si>
  <si>
    <t>LUVA, PVC, SOLDÁVEL, DN 25MM, INSTALADO EM DRENO DE AR-CONDICIONADO FORNECIMENTO E INSTALAÇÃO. AF_12/2014</t>
  </si>
  <si>
    <t>89869</t>
  </si>
  <si>
    <t>TE, PVC, SOLDÁVEL, DN 25MM, INSTALADO EM DRENO DE AR-CONDICIONADO - FORNECIMENTO E INSTALAÇÃO. AF_12/2014</t>
  </si>
  <si>
    <t>89865</t>
  </si>
  <si>
    <t>TUBO, PVC, SOLDÁVEL, DN 25MM, INSTALADO EM DRENO DE AR-CONDICIONADO FORNECIMENTO E INSTALAÇÃO. AF_12/2014</t>
  </si>
  <si>
    <t>90443</t>
  </si>
  <si>
    <t>RASGO EM ALVENARIA PARA RAMAIS/ DISTRIBUIÇÃO COM DIAMETROS MENORES OU IGUAIS A 40 MM. AF_05/2015</t>
  </si>
  <si>
    <t>90445</t>
  </si>
  <si>
    <t>RASGO EM CONTRAPISO PARA RAMAIS/ DISTRIBUIÇÃO COM DIÂMETROS MAIORES QUE 40 MM E MENORES OU IGUAIS A 75 MM. AF_05/2015</t>
  </si>
  <si>
    <t>FUNDO PREPARADOR PRIMER A BASE DE EPOXI, PARA ESTRUTURA METALICA, UMA DEMAO, ESPESSURA DE 25 MICRA.</t>
  </si>
  <si>
    <t>73865/001</t>
  </si>
  <si>
    <t>PINTURA COM TINTA PROTETORA ACABAMENTO ALUMINIO, UMA DEMAO SOBRE SUPERFCIE METALICA</t>
  </si>
  <si>
    <t>84661</t>
  </si>
  <si>
    <t>SER-ESC-005</t>
  </si>
  <si>
    <t>ESCADA MARINHEIRO COM GRADIL PROTETOR - D = 3/4"</t>
  </si>
  <si>
    <t>EST-MET-045</t>
  </si>
  <si>
    <t>VID-TEM-005</t>
  </si>
  <si>
    <t>VIDRO TEMPERADO, COLOCADO EM CAIXILHO COM OU SEM BAGUETES, COM GAXETA DE NEOPRENE E = 6 MM</t>
  </si>
  <si>
    <t>TIRANTE COM ELO, EM ARAME GALVANIZADO RIGIDO, NUMERO 10, COMPRIMENTO 2000 MM</t>
  </si>
  <si>
    <t>39574</t>
  </si>
  <si>
    <t>MARQUISE EM ESTRUTURA METÁLICA, CONFORME DETALHAMENTO EM PROJETO</t>
  </si>
  <si>
    <t>SER-COR-020</t>
  </si>
  <si>
    <t>GUARDA-CORPO EM AÇO INOX (PADRÃO CORPO DE BOMBEIROS) D = 1 1/2", COM SUBDIVISÕES EM TUBO DE AÇO INOX D = 1/2", H = 1,30 M - COM CORRIMÃO SIMPLES DE TUBO DE AÇO INOX D = 1 1/2"</t>
  </si>
  <si>
    <t>SER-COR-035 (COMPOSIÇÃO)</t>
  </si>
  <si>
    <t>PLU-CAL-005</t>
  </si>
  <si>
    <t>CALHA DE CHAPA GALVANIZADA Nº. 22 GSG, DESENVOLVIMENTO = 33 CM</t>
  </si>
  <si>
    <t>PROJ-EXE-210</t>
  </si>
  <si>
    <t>PR A1</t>
  </si>
  <si>
    <t>PROJETO EXECUTIVO DE PREVENÇÃO E COMBATE A INCÊNDIO (APROVADO E AVCB)</t>
  </si>
  <si>
    <t>CORRIMÃO SIMPLES EM TUBO DE AÇO INOX (PADRÃO CORPO DE BOMBEIROS) D = 1 1/2" - FIXADO EM ALVENARIA</t>
  </si>
  <si>
    <t>CONDULETE DE ALUMÍNIO, TIPO T, PARA ELETRODUTO DE AÇO GALVANIZADO DN 32 MM (1 1/4''), APARENTE - FORNECIMENTO E INSTALAÇÃO. AF_11/2016_P</t>
  </si>
  <si>
    <t>CONDULETE DE ALUMÍNIO, TIPO LR, PARA ELETRODUTO DE AÇO GALVANIZADO DN 32 MM (1 1/4''), APARENTE - FORNECIMENTO E INSTALAÇÃO. AF_11/2016_P</t>
  </si>
  <si>
    <t>CONDULETE DE PVC, TIPO LL, PARA ELETRODUTO DE PVC SOLDÁVEL DN 32 MM (1''), APARENTE - FORNECIMENTO E INSTALAÇÃO. AF_11/2016</t>
  </si>
  <si>
    <t>ELETRODUTO DE AÇO GALVANIZADO, CLASSE SEMI PESADO, DN 32 MM (1 1/4), APARENTE, INSTALADO EM TETO - FORNECIMENTO E INSTALAÇÃO. AF_11/2016_P</t>
  </si>
  <si>
    <t>FIXAÇÃO DE TUBOS HORIZONTAIS DE PVC, CPVC OU COBRE DIÂMETROS MENORES OU IGUAIS A 40 MM OU ELETROCALHAS ATÉ 150MM DE LARGURA, COM ABRAÇADEIRA
METÁLICA RÍGIDA TIPO D 1/2, FIXADA EM PERFILADO EM LAJE. AF_05/2015</t>
  </si>
  <si>
    <t>CABO DE COBRE FLEXÍVEL ISOLADO, 4 MM², ANTI-CHAMA 450/750 V, PARA CIRCUITOS TERMINAIS - FORNECIMENTO E INSTALAÇÃO. AF_12/2015</t>
  </si>
  <si>
    <t>74131/005</t>
  </si>
  <si>
    <t>QUADRO DE DISTRIBUICAO DE ENERGIA DE EMBUTIR, EM CHAPA METALICA, PARA 24 DISJUNTORES TERMOMAGNETICOS MONOPOLARES, COM BARRAMENTO TRIFASICO E NEUTRO, FORNECIMENTO E INSTALACAO</t>
  </si>
  <si>
    <t>DISJUNTOR BIPOLAR TIPO DIN, CORRENTE NOMINAL DE 25A - FORNECIMENTO E INSTALAÇÃO. AF_04/2016</t>
  </si>
  <si>
    <t>74130/005</t>
  </si>
  <si>
    <t>DISJUNTOR TERMOMAGNETICO TRIPOLAR PADRAO NEMA (AMERICANO) 70A 240V, FORNECIMENTO E INSTALACAO</t>
  </si>
  <si>
    <t>CABO DE COBRE FLEXÍVEL ISOLADO, 16 MM², ANTI-CHAMA 450/750 V, PARA CIRCUITOS TERMINAIS - FORNECIMENTO E INSTALAÇÃO. AF_12/2015</t>
  </si>
  <si>
    <t>TEXTURA ACRÍLICA, APLICAÇÃO MANUAL EM PAREDE, UMA DEMÃO.</t>
  </si>
  <si>
    <t>95305</t>
  </si>
  <si>
    <t>GUARDA-CORPO EM AÇO INOX D = 1 1/2", COM SUBDIVISÕES EM TUBO DE AÇO INOX D = 1/2", H = 1,05 M (grade recepção)</t>
  </si>
  <si>
    <t>SER-COR-045</t>
  </si>
  <si>
    <t>COMBATE A INCENDIO</t>
  </si>
  <si>
    <t>LUMINÁRIA DE EMERGÊNCIA AUTÔNOMA IE-16 COM LÂMPADA DE 8 W</t>
  </si>
  <si>
    <t>INC-EXT-015</t>
  </si>
  <si>
    <t>EXTINTOR DE INCÊNDIO TIPO PÓ QUÍMICO 20-B:C, CAPACIDADE 6 KG</t>
  </si>
  <si>
    <t>INC-LUM-005</t>
  </si>
  <si>
    <t>INC-PLA-015</t>
  </si>
  <si>
    <t>PLACA FOTOLUMINESCENTE "E5" - 300 X 300 MM</t>
  </si>
  <si>
    <t>INC-PLA-005</t>
  </si>
  <si>
    <t>PLACA FOTOLUMINESCENTE "S9" - 380 X 190 MM (SAÍDA ESCADA DESCE)</t>
  </si>
  <si>
    <t>INC-PLA-025</t>
  </si>
  <si>
    <t>PLACA FOTOLUMINESCENTE "S12" - 380 X 190 MM (SAÍDA)</t>
  </si>
  <si>
    <t>INC-PLA-035</t>
  </si>
  <si>
    <t>PLACA FOTOLUMINESCENTE "S1" OU "S2"- 380 X 190 MM (SAÍDA esquerda ou direita)</t>
  </si>
  <si>
    <t>EXTINTOR DE GÁS CARBÔNICO 5-B:C, CAPACIDADE 6 KG</t>
  </si>
  <si>
    <t>INC-EXT-005</t>
  </si>
  <si>
    <t>ARC-TUB-005</t>
  </si>
  <si>
    <t>CAIXA DE PASSAGEM PARA EVAPORADORA DE SPLIT - REVERSÍVEL</t>
  </si>
  <si>
    <t>TOMADA ALTA DE EMBUTIR (1 MÓDULO), 2P+T 10 A, INCLUINDO SUPORTE E PLACA - FORNECIMENTO E INSTALAÇÃO. AF_12/2015</t>
  </si>
  <si>
    <t>CAIXA DE PASSAGEM, EM PVC, DE 4" X 2", PARA ELETRODUTO FLEXIVEL CORRUGADO</t>
  </si>
  <si>
    <t>FITA ISOLANTE ADESIVA ANTICHAMA, USO ATE 750 V, EM ROLO DE 19 MM X 20 M</t>
  </si>
  <si>
    <t>LAMPADA LED TUBULAR BIVOLT 18/20 W, BASE G13</t>
  </si>
  <si>
    <t>LAMPADA LED 10 W BIVOLT BRANCA, FORMATO TRADICIONAL (BASE E27)</t>
  </si>
  <si>
    <t>LUMINARIA DE TETO PLAFON/PLAFONIER EM PLASTICO COM BASE E27, POTENCIA MAXIMA 60 W (NAO INCLUI LAMPADA)</t>
  </si>
  <si>
    <t xml:space="preserve"> LUMINÁRIA CHANFRADA PARA LÂMPADA FLUORESCENTE 2 X 32 W OU 2 X 40 W </t>
  </si>
  <si>
    <t>ELE-LUM-025</t>
  </si>
  <si>
    <t>TUBO DE COBRE FLEXIVEL, D = 1/4 ", E = 0,79 MM, PARA AR-CONDICIONADO/ INSTALACOES</t>
  </si>
  <si>
    <t>FORNECIMENTO E ASSENTAMENTO DE TUBO DE COBRE CLASSE "A" SEM COSTURA, INCLUSIVE CONEXÕES E SUPORTES, D = 1/2"  PARA AR-CONDICIONADO/ INSTALACOES</t>
  </si>
  <si>
    <t>SUPORTE PARA SPLIT 400mm 7.000 A 12.000 Btu/h</t>
  </si>
  <si>
    <t>TUBO ISOLANTE ESPONJOSO TÉRMICO PARA TUBO DE COBRE DE 1/2" E 1/4"</t>
  </si>
  <si>
    <t>EMASSAMENTO DE PAREDES COM 2 DEMÃO DE MASSA ACRÍLICA</t>
  </si>
  <si>
    <t>PIN-EMA-006</t>
  </si>
  <si>
    <t>INST-STVAL-005</t>
  </si>
  <si>
    <t>PONTO SECO PARA INSTALAÇÃO DE SOM, TV, ALARME E LÓGICA, INCLUINDO ELETRODUTO DE PVC RÍGIDO E CAIXA COM ESPELHO</t>
  </si>
  <si>
    <t>CAB-CAB-015</t>
  </si>
  <si>
    <t>CABO UTP 4 PARES CATEGORIA 6 COM REVESTIMENTO EXTERNO NÃO PROPAGANTE A CHAMA</t>
  </si>
  <si>
    <t>TOMADA RJ45, 8 FIOS, CAT 5E (APENAS MODULO)</t>
  </si>
  <si>
    <t>.01.02</t>
  </si>
  <si>
    <t>.03</t>
  </si>
  <si>
    <t>.03.01</t>
  </si>
  <si>
    <t>.03.02</t>
  </si>
  <si>
    <t>.03.03</t>
  </si>
  <si>
    <t>.03.04</t>
  </si>
  <si>
    <t>.03.05</t>
  </si>
  <si>
    <t>.03.06</t>
  </si>
  <si>
    <t>.03.07</t>
  </si>
  <si>
    <t>.03.08</t>
  </si>
  <si>
    <t>.03.09</t>
  </si>
  <si>
    <t>.03.10</t>
  </si>
  <si>
    <t>.03.11</t>
  </si>
  <si>
    <t>.04</t>
  </si>
  <si>
    <t>.04.01</t>
  </si>
  <si>
    <t>.04.02</t>
  </si>
  <si>
    <t>.05</t>
  </si>
  <si>
    <t>.05.01</t>
  </si>
  <si>
    <t>.05.02</t>
  </si>
  <si>
    <t>.05.03</t>
  </si>
  <si>
    <t>.05.04</t>
  </si>
  <si>
    <t>.05.05</t>
  </si>
  <si>
    <t>.05.06</t>
  </si>
  <si>
    <t>.05.07</t>
  </si>
  <si>
    <t>.06</t>
  </si>
  <si>
    <t>.06.01</t>
  </si>
  <si>
    <t>.06.02</t>
  </si>
  <si>
    <t>.06.03</t>
  </si>
  <si>
    <t>.07</t>
  </si>
  <si>
    <t>.07.01</t>
  </si>
  <si>
    <t>.07.02</t>
  </si>
  <si>
    <t>.07.03</t>
  </si>
  <si>
    <t>.07.04</t>
  </si>
  <si>
    <t>.08</t>
  </si>
  <si>
    <t>.08.01</t>
  </si>
  <si>
    <t>.08.02</t>
  </si>
  <si>
    <t>.08.03</t>
  </si>
  <si>
    <t>.08.04</t>
  </si>
  <si>
    <t>.08.05</t>
  </si>
  <si>
    <t>.08.06</t>
  </si>
  <si>
    <t>.08.07</t>
  </si>
  <si>
    <t>.09</t>
  </si>
  <si>
    <t>.09.01</t>
  </si>
  <si>
    <t>.09.02</t>
  </si>
  <si>
    <t>.09.03</t>
  </si>
  <si>
    <t>.09.04</t>
  </si>
  <si>
    <t>.09.05</t>
  </si>
  <si>
    <t>.09.06</t>
  </si>
  <si>
    <t>.09.07</t>
  </si>
  <si>
    <t>.09.08</t>
  </si>
  <si>
    <t>.09.09</t>
  </si>
  <si>
    <t>.09.10</t>
  </si>
  <si>
    <t>.09.11</t>
  </si>
  <si>
    <t>.09.12</t>
  </si>
  <si>
    <t>.09.13</t>
  </si>
  <si>
    <t>.09.14</t>
  </si>
  <si>
    <t>.09.15</t>
  </si>
  <si>
    <t>.09.16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</si>
  <si>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</si>
  <si>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</si>
  <si>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</si>
  <si>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</si>
  <si>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</si>
  <si>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</si>
  <si>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</si>
  <si>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</si>
  <si>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</si>
  <si>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</si>
  <si>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</si>
  <si>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</si>
  <si>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</si>
  <si>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</si>
  <si>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</si>
  <si>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</si>
  <si>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</si>
  <si>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</si>
  <si>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</si>
  <si>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</si>
  <si>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</si>
  <si>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</si>
  <si>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</si>
  <si>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</si>
  <si>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</si>
  <si>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</si>
  <si>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</si>
  <si>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</si>
  <si>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</si>
  <si>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</si>
  <si>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</si>
  <si>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</si>
  <si>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</si>
  <si>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</si>
  <si>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</si>
  <si>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</si>
  <si>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</si>
  <si>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</si>
  <si>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</si>
  <si>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</si>
  <si>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</si>
  <si>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</si>
  <si>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</si>
  <si>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12</t>
  </si>
  <si>
    <t>12.01</t>
  </si>
  <si>
    <t>12.02</t>
  </si>
  <si>
    <t>12.03</t>
  </si>
  <si>
    <t>12.04</t>
  </si>
  <si>
    <t>12.05</t>
  </si>
  <si>
    <t>12.06</t>
  </si>
  <si>
    <t>12.07</t>
  </si>
  <si>
    <t>LIM-GER-005</t>
  </si>
  <si>
    <t>LIMPEZA GERAL DE OBRA</t>
  </si>
  <si>
    <t>11.10</t>
  </si>
  <si>
    <t>PREFEITURA MUNICIPAL DE PAINS</t>
  </si>
  <si>
    <t>ACE-PAP-005</t>
  </si>
  <si>
    <t>PAPELEIRA DE LOUÇA BRANCA</t>
  </si>
  <si>
    <t>ACE-PAP-015</t>
  </si>
  <si>
    <t>PAPELEIRA METÁLICA CROMADA, INCLUSIVE FIXAÇÃO</t>
  </si>
  <si>
    <t>PORTA ÁLCOOL EM GEL, COM RESERVATÓRIO E DISPENSER</t>
  </si>
  <si>
    <t>ACE-ALC-010</t>
  </si>
  <si>
    <t>ACE-PAP-020</t>
  </si>
  <si>
    <t>PORTA PAPEL TOALHA 2 OU 3 DOBRAS, PLÁSTICO MIX</t>
  </si>
  <si>
    <t>.09.17</t>
  </si>
  <si>
    <t>.09.18</t>
  </si>
  <si>
    <t>.09.19</t>
  </si>
  <si>
    <t>.09.20</t>
  </si>
  <si>
    <t>SERVIÇOS PRELIMINARES</t>
  </si>
  <si>
    <t>ELETRODUTO FLEXÍVEL CORRUGADO, PVC, DN 20 MM (1/2"), PARA CIRCUITOS TERMINAIS, INSTALADO EM FORRO - FORNECIMENTO E INSTALAÇÃO. AF_12/2015 (E COMPRESSOR ODONTOLÓGICO)</t>
  </si>
  <si>
    <t>CABO DE COBRE FLEXÍVEL ISOLADO, 2,5 MM², ANTI-CHAMA 450/750 V, PARA CIRCUITOS TERMINAIS - FORNECIMENTO E INSTALAÇÃO. AF_12/2015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</si>
</sst>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&quot;\ #,##0.00"/>
    <numFmt numFmtId="183" formatCode="_-* #,##0.00000_-;\-* #,##0.00000_-;_-* &quot;-&quot;??_-;_-@_-"/>
    <numFmt numFmtId="184" formatCode="_-[$R$-416]\ * #,##0.00_-;\-[$R$-416]\ * #,##0.00_-;_-[$R$-416]\ * &quot;-&quot;??_-;_-@_-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9"/>
      <name val="Arial"/>
      <family val="2"/>
    </font>
    <font>
      <b/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ourier New"/>
      <family val="3"/>
    </font>
    <font>
      <b/>
      <sz val="8"/>
      <color rgb="FF000000"/>
      <name val="Courier New"/>
      <family val="3"/>
    </font>
    <font>
      <sz val="9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rgb="FFFFF8E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/>
      <right/>
      <top/>
      <bottom style="hair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0" fontId="8" fillId="0" borderId="14" xfId="5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9" fontId="14" fillId="33" borderId="19" xfId="0" applyNumberFormat="1" applyFont="1" applyFill="1" applyBorder="1" applyAlignment="1">
      <alignment horizontal="center" vertical="center"/>
    </xf>
    <xf numFmtId="49" fontId="15" fillId="33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15" fillId="0" borderId="19" xfId="53" applyNumberFormat="1" applyFont="1" applyFill="1" applyBorder="1" applyAlignment="1">
      <alignment horizontal="center" vertical="center"/>
    </xf>
    <xf numFmtId="182" fontId="15" fillId="0" borderId="19" xfId="47" applyNumberFormat="1" applyFont="1" applyFill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vertical="center" wrapText="1"/>
    </xf>
    <xf numFmtId="0" fontId="13" fillId="0" borderId="19" xfId="0" applyFont="1" applyBorder="1" applyAlignment="1">
      <alignment horizontal="left" vertical="center" wrapText="1"/>
    </xf>
    <xf numFmtId="2" fontId="13" fillId="0" borderId="19" xfId="53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4" fillId="33" borderId="19" xfId="0" applyNumberFormat="1" applyFont="1" applyFill="1" applyBorder="1" applyAlignment="1">
      <alignment horizontal="center" vertical="center"/>
    </xf>
    <xf numFmtId="182" fontId="14" fillId="33" borderId="19" xfId="0" applyNumberFormat="1" applyFont="1" applyFill="1" applyBorder="1" applyAlignment="1">
      <alignment horizontal="center" vertical="center"/>
    </xf>
    <xf numFmtId="4" fontId="15" fillId="33" borderId="19" xfId="0" applyNumberFormat="1" applyFont="1" applyFill="1" applyBorder="1" applyAlignment="1">
      <alignment horizontal="center" vertical="center"/>
    </xf>
    <xf numFmtId="182" fontId="15" fillId="33" borderId="19" xfId="0" applyNumberFormat="1" applyFont="1" applyFill="1" applyBorder="1" applyAlignment="1">
      <alignment horizontal="center" vertical="center"/>
    </xf>
    <xf numFmtId="49" fontId="15" fillId="33" borderId="19" xfId="0" applyNumberFormat="1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0" fontId="59" fillId="32" borderId="21" xfId="0" applyFont="1" applyFill="1" applyBorder="1" applyAlignment="1">
      <alignment vertical="center"/>
    </xf>
    <xf numFmtId="0" fontId="59" fillId="32" borderId="21" xfId="0" applyFont="1" applyFill="1" applyBorder="1" applyAlignment="1">
      <alignment horizontal="left" vertical="center"/>
    </xf>
    <xf numFmtId="0" fontId="59" fillId="32" borderId="21" xfId="0" applyFont="1" applyFill="1" applyBorder="1" applyAlignment="1">
      <alignment horizontal="center" vertical="center"/>
    </xf>
    <xf numFmtId="43" fontId="59" fillId="32" borderId="21" xfId="53" applyNumberFormat="1" applyFont="1" applyFill="1" applyBorder="1" applyAlignment="1">
      <alignment horizontal="right" vertical="center"/>
    </xf>
    <xf numFmtId="184" fontId="59" fillId="32" borderId="21" xfId="53" applyNumberFormat="1" applyFont="1" applyFill="1" applyBorder="1" applyAlignment="1">
      <alignment horizontal="right" vertical="center"/>
    </xf>
    <xf numFmtId="0" fontId="60" fillId="34" borderId="22" xfId="0" applyFont="1" applyFill="1" applyBorder="1" applyAlignment="1">
      <alignment vertical="center"/>
    </xf>
    <xf numFmtId="0" fontId="60" fillId="34" borderId="23" xfId="0" applyFont="1" applyFill="1" applyBorder="1" applyAlignment="1">
      <alignment horizontal="left" vertical="center"/>
    </xf>
    <xf numFmtId="0" fontId="60" fillId="34" borderId="23" xfId="0" applyFont="1" applyFill="1" applyBorder="1" applyAlignment="1">
      <alignment horizontal="center" vertical="center"/>
    </xf>
    <xf numFmtId="43" fontId="60" fillId="34" borderId="23" xfId="53" applyNumberFormat="1" applyFont="1" applyFill="1" applyBorder="1" applyAlignment="1">
      <alignment horizontal="right" vertical="center"/>
    </xf>
    <xf numFmtId="184" fontId="60" fillId="34" borderId="24" xfId="53" applyNumberFormat="1" applyFont="1" applyFill="1" applyBorder="1" applyAlignment="1">
      <alignment horizontal="right" vertical="center"/>
    </xf>
    <xf numFmtId="0" fontId="59" fillId="0" borderId="22" xfId="0" applyFont="1" applyFill="1" applyBorder="1" applyAlignment="1">
      <alignment vertical="center"/>
    </xf>
    <xf numFmtId="0" fontId="59" fillId="0" borderId="23" xfId="0" applyFont="1" applyFill="1" applyBorder="1" applyAlignment="1">
      <alignment horizontal="left" vertical="center"/>
    </xf>
    <xf numFmtId="0" fontId="59" fillId="0" borderId="23" xfId="0" applyFont="1" applyFill="1" applyBorder="1" applyAlignment="1">
      <alignment horizontal="center" vertical="center"/>
    </xf>
    <xf numFmtId="43" fontId="59" fillId="0" borderId="23" xfId="53" applyNumberFormat="1" applyFont="1" applyFill="1" applyBorder="1" applyAlignment="1">
      <alignment horizontal="right" vertical="center"/>
    </xf>
    <xf numFmtId="184" fontId="59" fillId="0" borderId="24" xfId="53" applyNumberFormat="1" applyFont="1" applyFill="1" applyBorder="1" applyAlignment="1">
      <alignment horizontal="right" vertical="center"/>
    </xf>
    <xf numFmtId="0" fontId="59" fillId="0" borderId="25" xfId="0" applyFont="1" applyFill="1" applyBorder="1" applyAlignment="1">
      <alignment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center" vertical="center"/>
    </xf>
    <xf numFmtId="43" fontId="59" fillId="0" borderId="26" xfId="53" applyNumberFormat="1" applyFont="1" applyFill="1" applyBorder="1" applyAlignment="1">
      <alignment horizontal="right" vertical="center"/>
    </xf>
    <xf numFmtId="184" fontId="59" fillId="0" borderId="27" xfId="53" applyNumberFormat="1" applyFont="1" applyFill="1" applyBorder="1" applyAlignment="1">
      <alignment horizontal="right" vertical="center"/>
    </xf>
    <xf numFmtId="0" fontId="59" fillId="34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center" vertical="center"/>
    </xf>
    <xf numFmtId="43" fontId="59" fillId="34" borderId="0" xfId="53" applyNumberFormat="1" applyFont="1" applyFill="1" applyBorder="1" applyAlignment="1">
      <alignment horizontal="right" vertical="center"/>
    </xf>
    <xf numFmtId="184" fontId="59" fillId="34" borderId="0" xfId="53" applyNumberFormat="1" applyFont="1" applyFill="1" applyBorder="1" applyAlignment="1">
      <alignment horizontal="right" vertical="center"/>
    </xf>
    <xf numFmtId="0" fontId="59" fillId="0" borderId="28" xfId="0" applyNumberFormat="1" applyFont="1" applyFill="1" applyBorder="1" applyAlignment="1">
      <alignment vertical="center"/>
    </xf>
    <xf numFmtId="0" fontId="59" fillId="0" borderId="29" xfId="0" applyNumberFormat="1" applyFont="1" applyFill="1" applyBorder="1" applyAlignment="1">
      <alignment horizontal="left" vertical="center"/>
    </xf>
    <xf numFmtId="0" fontId="59" fillId="35" borderId="28" xfId="0" applyNumberFormat="1" applyFont="1" applyFill="1" applyBorder="1" applyAlignment="1">
      <alignment horizontal="center" vertical="center"/>
    </xf>
    <xf numFmtId="9" fontId="59" fillId="35" borderId="28" xfId="51" applyFont="1" applyFill="1" applyBorder="1" applyAlignment="1">
      <alignment horizontal="right" vertical="center"/>
    </xf>
    <xf numFmtId="184" fontId="59" fillId="35" borderId="28" xfId="53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vertical="center"/>
    </xf>
    <xf numFmtId="0" fontId="59" fillId="0" borderId="30" xfId="0" applyNumberFormat="1" applyFont="1" applyFill="1" applyBorder="1" applyAlignment="1">
      <alignment horizontal="left" vertical="center"/>
    </xf>
    <xf numFmtId="0" fontId="59" fillId="35" borderId="0" xfId="0" applyNumberFormat="1" applyFont="1" applyFill="1" applyBorder="1" applyAlignment="1">
      <alignment horizontal="center" vertical="center"/>
    </xf>
    <xf numFmtId="0" fontId="59" fillId="35" borderId="0" xfId="53" applyNumberFormat="1" applyFont="1" applyFill="1" applyBorder="1" applyAlignment="1">
      <alignment horizontal="right" vertical="center"/>
    </xf>
    <xf numFmtId="9" fontId="59" fillId="35" borderId="0" xfId="51" applyFont="1" applyFill="1" applyBorder="1" applyAlignment="1">
      <alignment horizontal="right" vertical="center"/>
    </xf>
    <xf numFmtId="184" fontId="59" fillId="35" borderId="0" xfId="53" applyNumberFormat="1" applyFont="1" applyFill="1" applyBorder="1" applyAlignment="1">
      <alignment horizontal="right" vertical="center"/>
    </xf>
    <xf numFmtId="0" fontId="59" fillId="0" borderId="31" xfId="0" applyNumberFormat="1" applyFont="1" applyFill="1" applyBorder="1" applyAlignment="1">
      <alignment vertical="center"/>
    </xf>
    <xf numFmtId="0" fontId="59" fillId="0" borderId="25" xfId="0" applyNumberFormat="1" applyFont="1" applyFill="1" applyBorder="1" applyAlignment="1">
      <alignment horizontal="left" vertical="center"/>
    </xf>
    <xf numFmtId="0" fontId="59" fillId="36" borderId="28" xfId="0" applyNumberFormat="1" applyFont="1" applyFill="1" applyBorder="1" applyAlignment="1">
      <alignment horizontal="center" vertical="center"/>
    </xf>
    <xf numFmtId="9" fontId="59" fillId="36" borderId="28" xfId="51" applyFont="1" applyFill="1" applyBorder="1" applyAlignment="1">
      <alignment horizontal="right" vertical="center"/>
    </xf>
    <xf numFmtId="184" fontId="59" fillId="36" borderId="28" xfId="53" applyNumberFormat="1" applyFont="1" applyFill="1" applyBorder="1" applyAlignment="1">
      <alignment horizontal="right" vertical="center"/>
    </xf>
    <xf numFmtId="0" fontId="59" fillId="32" borderId="21" xfId="0" applyNumberFormat="1" applyFont="1" applyFill="1" applyBorder="1" applyAlignment="1">
      <alignment vertical="center"/>
    </xf>
    <xf numFmtId="0" fontId="59" fillId="32" borderId="21" xfId="0" applyNumberFormat="1" applyFont="1" applyFill="1" applyBorder="1" applyAlignment="1">
      <alignment horizontal="left" vertical="center"/>
    </xf>
    <xf numFmtId="0" fontId="59" fillId="32" borderId="21" xfId="0" applyNumberFormat="1" applyFont="1" applyFill="1" applyBorder="1" applyAlignment="1">
      <alignment horizontal="center" vertical="center"/>
    </xf>
    <xf numFmtId="0" fontId="59" fillId="32" borderId="21" xfId="53" applyNumberFormat="1" applyFont="1" applyFill="1" applyBorder="1" applyAlignment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183" fontId="59" fillId="32" borderId="21" xfId="53" applyNumberFormat="1" applyFont="1" applyFill="1" applyBorder="1" applyAlignment="1">
      <alignment horizontal="center" vertical="center"/>
    </xf>
    <xf numFmtId="183" fontId="60" fillId="34" borderId="23" xfId="53" applyNumberFormat="1" applyFont="1" applyFill="1" applyBorder="1" applyAlignment="1">
      <alignment horizontal="center" vertical="center"/>
    </xf>
    <xf numFmtId="183" fontId="59" fillId="0" borderId="23" xfId="53" applyNumberFormat="1" applyFont="1" applyFill="1" applyBorder="1" applyAlignment="1">
      <alignment horizontal="center" vertical="center"/>
    </xf>
    <xf numFmtId="183" fontId="59" fillId="0" borderId="26" xfId="53" applyNumberFormat="1" applyFont="1" applyFill="1" applyBorder="1" applyAlignment="1">
      <alignment horizontal="center" vertical="center"/>
    </xf>
    <xf numFmtId="183" fontId="59" fillId="34" borderId="0" xfId="53" applyNumberFormat="1" applyFont="1" applyFill="1" applyBorder="1" applyAlignment="1">
      <alignment horizontal="center" vertical="center"/>
    </xf>
    <xf numFmtId="0" fontId="59" fillId="35" borderId="28" xfId="53" applyNumberFormat="1" applyFont="1" applyFill="1" applyBorder="1" applyAlignment="1">
      <alignment horizontal="center" vertical="center"/>
    </xf>
    <xf numFmtId="0" fontId="59" fillId="35" borderId="0" xfId="53" applyNumberFormat="1" applyFont="1" applyFill="1" applyBorder="1" applyAlignment="1">
      <alignment horizontal="center" vertical="center"/>
    </xf>
    <xf numFmtId="0" fontId="59" fillId="36" borderId="28" xfId="53" applyNumberFormat="1" applyFont="1" applyFill="1" applyBorder="1" applyAlignment="1">
      <alignment horizontal="center" vertical="center"/>
    </xf>
    <xf numFmtId="0" fontId="59" fillId="32" borderId="21" xfId="5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7" fillId="33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 shrinkToFi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5" fillId="0" borderId="20" xfId="0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9" xfId="0" applyFont="1" applyBorder="1" applyAlignment="1">
      <alignment wrapText="1"/>
    </xf>
    <xf numFmtId="0" fontId="1" fillId="0" borderId="19" xfId="0" applyFont="1" applyFill="1" applyBorder="1" applyAlignment="1">
      <alignment horizontal="center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left" vertical="center" wrapText="1"/>
    </xf>
    <xf numFmtId="4" fontId="13" fillId="33" borderId="19" xfId="0" applyNumberFormat="1" applyFont="1" applyFill="1" applyBorder="1" applyAlignment="1">
      <alignment horizontal="center" vertical="center" wrapText="1"/>
    </xf>
    <xf numFmtId="4" fontId="16" fillId="33" borderId="19" xfId="0" applyNumberFormat="1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12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5" fillId="0" borderId="20" xfId="0" applyFont="1" applyBorder="1" applyAlignment="1">
      <alignment vertical="center" wrapText="1"/>
    </xf>
    <xf numFmtId="0" fontId="8" fillId="0" borderId="32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left" vertical="top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top"/>
    </xf>
    <xf numFmtId="0" fontId="8" fillId="0" borderId="44" xfId="0" applyFont="1" applyFill="1" applyBorder="1" applyAlignment="1">
      <alignment horizontal="left" vertical="top"/>
    </xf>
    <xf numFmtId="0" fontId="8" fillId="0" borderId="45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9" fillId="0" borderId="52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53" xfId="0" applyFont="1" applyBorder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1</xdr:col>
      <xdr:colOff>819150</xdr:colOff>
      <xdr:row>0</xdr:row>
      <xdr:rowOff>1028700</xdr:rowOff>
    </xdr:to>
    <xdr:pic>
      <xdr:nvPicPr>
        <xdr:cNvPr id="1" name="Imagem 2" descr="C:\Users\Engenharia04\Downloads\brasão 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247650</xdr:rowOff>
    </xdr:from>
    <xdr:to>
      <xdr:col>7</xdr:col>
      <xdr:colOff>533400</xdr:colOff>
      <xdr:row>1</xdr:row>
      <xdr:rowOff>85725</xdr:rowOff>
    </xdr:to>
    <xdr:pic>
      <xdr:nvPicPr>
        <xdr:cNvPr id="2" name="Imagem 3" descr="logo 2017 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476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showGridLines="0" showZeros="0" tabSelected="1" view="pageBreakPreview" zoomScaleSheetLayoutView="100" zoomScalePageLayoutView="0" workbookViewId="0" topLeftCell="A1">
      <selection activeCell="C118" sqref="C118"/>
    </sheetView>
  </sheetViews>
  <sheetFormatPr defaultColWidth="9.140625" defaultRowHeight="12.75"/>
  <cols>
    <col min="1" max="1" width="7.140625" style="1" customWidth="1"/>
    <col min="2" max="2" width="13.28125" style="105" customWidth="1"/>
    <col min="3" max="3" width="56.28125" style="1" customWidth="1"/>
    <col min="4" max="4" width="9.140625" style="1" customWidth="1"/>
    <col min="5" max="5" width="12.28125" style="105" customWidth="1"/>
    <col min="6" max="6" width="12.28125" style="13" customWidth="1"/>
    <col min="7" max="8" width="12.28125" style="1" customWidth="1"/>
    <col min="9" max="9" width="2.140625" style="1" customWidth="1"/>
    <col min="10" max="10" width="14.57421875" style="13" customWidth="1"/>
    <col min="11" max="11" width="11.421875" style="13" customWidth="1"/>
    <col min="12" max="12" width="37.7109375" style="1" customWidth="1"/>
    <col min="13" max="16384" width="9.140625" style="1" customWidth="1"/>
  </cols>
  <sheetData>
    <row r="1" spans="1:8" ht="83.25" customHeight="1">
      <c r="A1" s="180"/>
      <c r="B1" s="180"/>
      <c r="C1" s="179" t="s">
        <v>403</v>
      </c>
      <c r="D1" s="179"/>
      <c r="E1" s="179"/>
      <c r="F1" s="179"/>
      <c r="G1" s="149"/>
      <c r="H1" s="149"/>
    </row>
    <row r="2" spans="1:8" ht="9.75" customHeight="1" thickBot="1">
      <c r="A2" s="164"/>
      <c r="B2" s="164"/>
      <c r="C2" s="164"/>
      <c r="D2" s="164"/>
      <c r="E2" s="164"/>
      <c r="F2" s="164"/>
      <c r="G2" s="164"/>
      <c r="H2" s="164"/>
    </row>
    <row r="3" spans="1:8" ht="19.5" customHeight="1" thickBot="1">
      <c r="A3" s="157" t="s">
        <v>4</v>
      </c>
      <c r="B3" s="158"/>
      <c r="C3" s="158"/>
      <c r="D3" s="158"/>
      <c r="E3" s="158"/>
      <c r="F3" s="158"/>
      <c r="G3" s="158"/>
      <c r="H3" s="159"/>
    </row>
    <row r="4" spans="1:8" ht="3.75" customHeight="1" thickBot="1">
      <c r="A4" s="2"/>
      <c r="B4" s="2"/>
      <c r="C4" s="2"/>
      <c r="D4" s="2"/>
      <c r="E4" s="2"/>
      <c r="F4" s="2"/>
      <c r="G4" s="2"/>
      <c r="H4" s="2"/>
    </row>
    <row r="5" spans="1:8" ht="19.5" customHeight="1">
      <c r="A5" s="168" t="s">
        <v>20</v>
      </c>
      <c r="B5" s="169"/>
      <c r="C5" s="169"/>
      <c r="D5" s="169"/>
      <c r="E5" s="170"/>
      <c r="F5" s="160" t="s">
        <v>22</v>
      </c>
      <c r="G5" s="161"/>
      <c r="H5" s="162"/>
    </row>
    <row r="6" spans="1:8" ht="19.5" customHeight="1">
      <c r="A6" s="151" t="s">
        <v>21</v>
      </c>
      <c r="B6" s="152"/>
      <c r="C6" s="152"/>
      <c r="D6" s="152"/>
      <c r="E6" s="153"/>
      <c r="F6" s="165" t="s">
        <v>23</v>
      </c>
      <c r="G6" s="166"/>
      <c r="H6" s="167"/>
    </row>
    <row r="7" spans="1:8" ht="19.5" customHeight="1">
      <c r="A7" s="182" t="s">
        <v>24</v>
      </c>
      <c r="B7" s="183"/>
      <c r="C7" s="183"/>
      <c r="D7" s="184"/>
      <c r="E7" s="154" t="s">
        <v>12</v>
      </c>
      <c r="F7" s="155"/>
      <c r="G7" s="155"/>
      <c r="H7" s="156"/>
    </row>
    <row r="8" spans="1:8" ht="19.5" customHeight="1">
      <c r="A8" s="182" t="s">
        <v>26</v>
      </c>
      <c r="B8" s="183"/>
      <c r="C8" s="183"/>
      <c r="D8" s="184"/>
      <c r="E8" s="177" t="s">
        <v>8</v>
      </c>
      <c r="F8" s="175" t="s">
        <v>6</v>
      </c>
      <c r="G8" s="3" t="s">
        <v>25</v>
      </c>
      <c r="H8" s="4" t="s">
        <v>7</v>
      </c>
    </row>
    <row r="9" spans="1:8" ht="19.5" customHeight="1" thickBot="1">
      <c r="A9" s="185" t="s">
        <v>27</v>
      </c>
      <c r="B9" s="186"/>
      <c r="C9" s="186"/>
      <c r="D9" s="187"/>
      <c r="E9" s="178"/>
      <c r="F9" s="176"/>
      <c r="G9" s="5" t="s">
        <v>9</v>
      </c>
      <c r="H9" s="12">
        <v>0.25</v>
      </c>
    </row>
    <row r="10" spans="1:8" ht="3.75" customHeight="1" thickBot="1">
      <c r="A10" s="163"/>
      <c r="B10" s="163"/>
      <c r="C10" s="163"/>
      <c r="D10" s="163"/>
      <c r="E10" s="163"/>
      <c r="F10" s="163"/>
      <c r="G10" s="163"/>
      <c r="H10" s="163"/>
    </row>
    <row r="11" spans="1:8" ht="38.25">
      <c r="A11" s="15" t="s">
        <v>0</v>
      </c>
      <c r="B11" s="16" t="s">
        <v>5</v>
      </c>
      <c r="C11" s="16" t="s">
        <v>1</v>
      </c>
      <c r="D11" s="16" t="s">
        <v>3</v>
      </c>
      <c r="E11" s="16" t="s">
        <v>2</v>
      </c>
      <c r="F11" s="17" t="s">
        <v>15</v>
      </c>
      <c r="G11" s="17" t="s">
        <v>16</v>
      </c>
      <c r="H11" s="18" t="s">
        <v>10</v>
      </c>
    </row>
    <row r="12" spans="1:8" ht="12.75">
      <c r="A12" s="20" t="s">
        <v>28</v>
      </c>
      <c r="B12" s="26"/>
      <c r="C12" s="115" t="s">
        <v>416</v>
      </c>
      <c r="D12" s="21"/>
      <c r="E12" s="32"/>
      <c r="F12" s="33"/>
      <c r="G12" s="34">
        <f aca="true" t="shared" si="0" ref="G12:G48">ROUND(F12+(F12*$H$9),2)</f>
        <v>0</v>
      </c>
      <c r="H12" s="34">
        <f aca="true" t="shared" si="1" ref="H12:H78">ROUND((E12*G12),2)</f>
        <v>0</v>
      </c>
    </row>
    <row r="13" spans="1:8" ht="36">
      <c r="A13" s="21" t="s">
        <v>29</v>
      </c>
      <c r="B13" s="27" t="s">
        <v>18</v>
      </c>
      <c r="C13" s="35" t="s">
        <v>30</v>
      </c>
      <c r="D13" s="21" t="s">
        <v>31</v>
      </c>
      <c r="E13" s="32">
        <v>1</v>
      </c>
      <c r="F13" s="33">
        <v>1075.83</v>
      </c>
      <c r="G13" s="34">
        <f t="shared" si="0"/>
        <v>1344.79</v>
      </c>
      <c r="H13" s="34">
        <f t="shared" si="1"/>
        <v>1344.79</v>
      </c>
    </row>
    <row r="14" spans="1:8" ht="24">
      <c r="A14" s="21" t="s">
        <v>291</v>
      </c>
      <c r="B14" s="27" t="s">
        <v>235</v>
      </c>
      <c r="C14" s="35" t="s">
        <v>237</v>
      </c>
      <c r="D14" s="21" t="s">
        <v>236</v>
      </c>
      <c r="E14" s="32">
        <v>3</v>
      </c>
      <c r="F14" s="33">
        <v>890.2</v>
      </c>
      <c r="G14" s="34">
        <f>ROUND(F14+(F14*$H$9),2)</f>
        <v>1112.75</v>
      </c>
      <c r="H14" s="34">
        <f>ROUND((E14*G14),2)</f>
        <v>3338.25</v>
      </c>
    </row>
    <row r="15" spans="1:10" ht="12.75">
      <c r="A15" s="25"/>
      <c r="B15" s="28"/>
      <c r="C15" s="36"/>
      <c r="D15" s="37"/>
      <c r="E15" s="38"/>
      <c r="F15" s="38"/>
      <c r="G15" s="34">
        <f t="shared" si="0"/>
        <v>0</v>
      </c>
      <c r="H15" s="34">
        <f t="shared" si="1"/>
        <v>0</v>
      </c>
      <c r="I15" s="1">
        <v>0</v>
      </c>
      <c r="J15" s="128">
        <f>SUM(H13:H14)</f>
        <v>4683.04</v>
      </c>
    </row>
    <row r="16" spans="1:8" ht="24">
      <c r="A16" s="23" t="s">
        <v>32</v>
      </c>
      <c r="B16" s="29"/>
      <c r="C16" s="114" t="s">
        <v>33</v>
      </c>
      <c r="D16" s="23"/>
      <c r="E16" s="39"/>
      <c r="F16" s="40"/>
      <c r="G16" s="34">
        <f t="shared" si="0"/>
        <v>0</v>
      </c>
      <c r="H16" s="34">
        <f t="shared" si="1"/>
        <v>0</v>
      </c>
    </row>
    <row r="17" spans="1:8" ht="24">
      <c r="A17" s="24" t="s">
        <v>34</v>
      </c>
      <c r="B17" s="30" t="s">
        <v>35</v>
      </c>
      <c r="C17" s="43" t="s">
        <v>36</v>
      </c>
      <c r="D17" s="24" t="s">
        <v>37</v>
      </c>
      <c r="E17" s="41">
        <v>5.25</v>
      </c>
      <c r="F17" s="42">
        <v>12.65</v>
      </c>
      <c r="G17" s="34">
        <f t="shared" si="0"/>
        <v>15.81</v>
      </c>
      <c r="H17" s="34">
        <f t="shared" si="1"/>
        <v>83</v>
      </c>
    </row>
    <row r="18" spans="1:8" ht="24">
      <c r="A18" s="24" t="s">
        <v>183</v>
      </c>
      <c r="B18" s="30" t="s">
        <v>38</v>
      </c>
      <c r="C18" s="43" t="s">
        <v>39</v>
      </c>
      <c r="D18" s="24" t="s">
        <v>40</v>
      </c>
      <c r="E18" s="41">
        <v>200.84</v>
      </c>
      <c r="F18" s="42">
        <v>1.09</v>
      </c>
      <c r="G18" s="34">
        <f>ROUND(F18+(F18*$H$9),2)</f>
        <v>1.36</v>
      </c>
      <c r="H18" s="34">
        <f t="shared" si="1"/>
        <v>273.14</v>
      </c>
    </row>
    <row r="19" spans="1:8" ht="12.75">
      <c r="A19" s="24" t="s">
        <v>184</v>
      </c>
      <c r="B19" s="30" t="s">
        <v>123</v>
      </c>
      <c r="C19" s="43" t="s">
        <v>122</v>
      </c>
      <c r="D19" s="24" t="s">
        <v>37</v>
      </c>
      <c r="E19" s="41">
        <v>3.25</v>
      </c>
      <c r="F19" s="42">
        <v>5.25</v>
      </c>
      <c r="G19" s="34">
        <f>ROUND(F19+(F19*$H$9),2)</f>
        <v>6.56</v>
      </c>
      <c r="H19" s="34">
        <f t="shared" si="1"/>
        <v>21.32</v>
      </c>
    </row>
    <row r="20" spans="1:8" ht="12.75">
      <c r="A20" s="24" t="s">
        <v>185</v>
      </c>
      <c r="B20" s="30" t="s">
        <v>41</v>
      </c>
      <c r="C20" s="43" t="s">
        <v>42</v>
      </c>
      <c r="D20" s="24" t="s">
        <v>37</v>
      </c>
      <c r="E20" s="41">
        <v>74.41</v>
      </c>
      <c r="F20" s="42">
        <v>6.34</v>
      </c>
      <c r="G20" s="34">
        <f>ROUND(F20+(F20*$H$9),2)</f>
        <v>7.93</v>
      </c>
      <c r="H20" s="34">
        <f t="shared" si="1"/>
        <v>590.07</v>
      </c>
    </row>
    <row r="21" spans="1:8" ht="24">
      <c r="A21" s="24" t="s">
        <v>186</v>
      </c>
      <c r="B21" s="30" t="s">
        <v>43</v>
      </c>
      <c r="C21" s="43" t="s">
        <v>44</v>
      </c>
      <c r="D21" s="24" t="s">
        <v>37</v>
      </c>
      <c r="E21" s="41">
        <v>50.97</v>
      </c>
      <c r="F21" s="42">
        <v>5.43</v>
      </c>
      <c r="G21" s="34">
        <f t="shared" si="0"/>
        <v>6.79</v>
      </c>
      <c r="H21" s="34">
        <f t="shared" si="1"/>
        <v>346.09</v>
      </c>
    </row>
    <row r="22" spans="1:8" ht="24">
      <c r="A22" s="24" t="s">
        <v>187</v>
      </c>
      <c r="B22" s="30" t="s">
        <v>45</v>
      </c>
      <c r="C22" s="43" t="s">
        <v>46</v>
      </c>
      <c r="D22" s="24" t="s">
        <v>37</v>
      </c>
      <c r="E22" s="41">
        <v>1.9</v>
      </c>
      <c r="F22" s="42">
        <v>21.84</v>
      </c>
      <c r="G22" s="34">
        <f t="shared" si="0"/>
        <v>27.3</v>
      </c>
      <c r="H22" s="34">
        <f t="shared" si="1"/>
        <v>51.87</v>
      </c>
    </row>
    <row r="23" spans="1:8" ht="24">
      <c r="A23" s="24" t="s">
        <v>188</v>
      </c>
      <c r="B23" s="30" t="s">
        <v>47</v>
      </c>
      <c r="C23" s="43" t="s">
        <v>48</v>
      </c>
      <c r="D23" s="24" t="s">
        <v>37</v>
      </c>
      <c r="E23" s="41">
        <v>7.14</v>
      </c>
      <c r="F23" s="42">
        <v>9.05</v>
      </c>
      <c r="G23" s="34">
        <f t="shared" si="0"/>
        <v>11.31</v>
      </c>
      <c r="H23" s="34">
        <f t="shared" si="1"/>
        <v>80.75</v>
      </c>
    </row>
    <row r="24" spans="1:8" ht="12.75">
      <c r="A24" s="24" t="s">
        <v>189</v>
      </c>
      <c r="B24" s="30" t="s">
        <v>49</v>
      </c>
      <c r="C24" s="43" t="s">
        <v>50</v>
      </c>
      <c r="D24" s="24" t="s">
        <v>31</v>
      </c>
      <c r="E24" s="41">
        <v>6</v>
      </c>
      <c r="F24" s="42">
        <v>31.76</v>
      </c>
      <c r="G24" s="34">
        <f t="shared" si="0"/>
        <v>39.7</v>
      </c>
      <c r="H24" s="34">
        <f t="shared" si="1"/>
        <v>238.2</v>
      </c>
    </row>
    <row r="25" spans="1:8" ht="25.5" customHeight="1">
      <c r="A25" s="24" t="s">
        <v>190</v>
      </c>
      <c r="B25" s="30" t="s">
        <v>182</v>
      </c>
      <c r="C25" s="43" t="s">
        <v>181</v>
      </c>
      <c r="D25" s="24" t="s">
        <v>31</v>
      </c>
      <c r="E25" s="41">
        <v>2</v>
      </c>
      <c r="F25" s="42">
        <v>46.8</v>
      </c>
      <c r="G25" s="34">
        <f>ROUND(F25+(F25*$H$9),2)</f>
        <v>58.5</v>
      </c>
      <c r="H25" s="34">
        <f t="shared" si="1"/>
        <v>117</v>
      </c>
    </row>
    <row r="26" spans="1:8" ht="27" customHeight="1">
      <c r="A26" s="24" t="s">
        <v>191</v>
      </c>
      <c r="B26" s="30" t="s">
        <v>180</v>
      </c>
      <c r="C26" s="43" t="s">
        <v>179</v>
      </c>
      <c r="D26" s="24" t="s">
        <v>31</v>
      </c>
      <c r="E26" s="41">
        <v>18</v>
      </c>
      <c r="F26" s="42">
        <v>10.95</v>
      </c>
      <c r="G26" s="34">
        <f>ROUND(F26+(F26*$H$9),2)</f>
        <v>13.69</v>
      </c>
      <c r="H26" s="34">
        <f t="shared" si="1"/>
        <v>246.42</v>
      </c>
    </row>
    <row r="27" spans="1:8" ht="24">
      <c r="A27" s="24" t="s">
        <v>192</v>
      </c>
      <c r="B27" s="130" t="s">
        <v>51</v>
      </c>
      <c r="C27" s="44" t="s">
        <v>52</v>
      </c>
      <c r="D27" s="24" t="s">
        <v>37</v>
      </c>
      <c r="E27" s="95">
        <f>E48</f>
        <v>180.64</v>
      </c>
      <c r="F27" s="47">
        <v>12.33</v>
      </c>
      <c r="G27" s="34">
        <f t="shared" si="0"/>
        <v>15.41</v>
      </c>
      <c r="H27" s="34">
        <f t="shared" si="1"/>
        <v>2783.66</v>
      </c>
    </row>
    <row r="28" spans="1:8" ht="24">
      <c r="A28" s="24" t="s">
        <v>193</v>
      </c>
      <c r="B28" s="31" t="s">
        <v>54</v>
      </c>
      <c r="C28" s="36" t="s">
        <v>53</v>
      </c>
      <c r="D28" s="24" t="s">
        <v>37</v>
      </c>
      <c r="E28" s="95">
        <f>E51</f>
        <v>180.64</v>
      </c>
      <c r="F28" s="38">
        <v>7.66</v>
      </c>
      <c r="G28" s="34">
        <f t="shared" si="0"/>
        <v>9.58</v>
      </c>
      <c r="H28" s="34">
        <f t="shared" si="1"/>
        <v>1730.53</v>
      </c>
    </row>
    <row r="29" spans="1:10" ht="12.75">
      <c r="A29" s="25"/>
      <c r="B29" s="31"/>
      <c r="C29" s="36"/>
      <c r="D29" s="25"/>
      <c r="E29" s="38"/>
      <c r="F29" s="38"/>
      <c r="G29" s="34">
        <f t="shared" si="0"/>
        <v>0</v>
      </c>
      <c r="H29" s="34">
        <f t="shared" si="1"/>
        <v>0</v>
      </c>
      <c r="J29" s="128">
        <f>SUM(H17:H28)</f>
        <v>6562.049999999999</v>
      </c>
    </row>
    <row r="30" spans="1:8" ht="12.75">
      <c r="A30" s="45" t="s">
        <v>292</v>
      </c>
      <c r="B30" s="28"/>
      <c r="C30" s="48" t="s">
        <v>61</v>
      </c>
      <c r="D30" s="37"/>
      <c r="E30" s="38"/>
      <c r="F30" s="38"/>
      <c r="G30" s="34">
        <f t="shared" si="0"/>
        <v>0</v>
      </c>
      <c r="H30" s="34">
        <f t="shared" si="1"/>
        <v>0</v>
      </c>
    </row>
    <row r="31" spans="1:8" ht="48">
      <c r="A31" s="25" t="s">
        <v>293</v>
      </c>
      <c r="B31" s="28" t="s">
        <v>56</v>
      </c>
      <c r="C31" s="36" t="s">
        <v>55</v>
      </c>
      <c r="D31" s="24" t="s">
        <v>37</v>
      </c>
      <c r="E31" s="38">
        <v>5.04</v>
      </c>
      <c r="F31" s="38">
        <v>47.79</v>
      </c>
      <c r="G31" s="34">
        <f t="shared" si="0"/>
        <v>59.74</v>
      </c>
      <c r="H31" s="34">
        <f t="shared" si="1"/>
        <v>301.09</v>
      </c>
    </row>
    <row r="32" spans="1:8" ht="23.25" customHeight="1">
      <c r="A32" s="25" t="s">
        <v>294</v>
      </c>
      <c r="B32" s="28" t="s">
        <v>60</v>
      </c>
      <c r="C32" s="36" t="s">
        <v>59</v>
      </c>
      <c r="D32" s="24" t="s">
        <v>37</v>
      </c>
      <c r="E32" s="38">
        <v>10.36</v>
      </c>
      <c r="F32" s="38">
        <v>5.38</v>
      </c>
      <c r="G32" s="34">
        <f t="shared" si="0"/>
        <v>6.73</v>
      </c>
      <c r="H32" s="34">
        <f t="shared" si="1"/>
        <v>69.72</v>
      </c>
    </row>
    <row r="33" spans="1:8" ht="12.75" customHeight="1">
      <c r="A33" s="25" t="s">
        <v>295</v>
      </c>
      <c r="B33" s="28" t="s">
        <v>69</v>
      </c>
      <c r="C33" s="36" t="s">
        <v>68</v>
      </c>
      <c r="D33" s="24" t="s">
        <v>37</v>
      </c>
      <c r="E33" s="38">
        <v>74.41</v>
      </c>
      <c r="F33" s="38">
        <v>23.26</v>
      </c>
      <c r="G33" s="34">
        <f t="shared" si="0"/>
        <v>29.08</v>
      </c>
      <c r="H33" s="34">
        <f t="shared" si="1"/>
        <v>2163.84</v>
      </c>
    </row>
    <row r="34" spans="1:8" ht="12.75" customHeight="1">
      <c r="A34" s="25" t="s">
        <v>296</v>
      </c>
      <c r="B34" s="31" t="s">
        <v>58</v>
      </c>
      <c r="C34" s="36" t="s">
        <v>57</v>
      </c>
      <c r="D34" s="24" t="s">
        <v>37</v>
      </c>
      <c r="E34" s="38">
        <v>10.36</v>
      </c>
      <c r="F34" s="38">
        <v>135.04</v>
      </c>
      <c r="G34" s="34">
        <f t="shared" si="0"/>
        <v>168.8</v>
      </c>
      <c r="H34" s="34">
        <f t="shared" si="1"/>
        <v>1748.77</v>
      </c>
    </row>
    <row r="35" spans="1:8" ht="12.75" customHeight="1">
      <c r="A35" s="25" t="s">
        <v>297</v>
      </c>
      <c r="B35" s="31" t="s">
        <v>285</v>
      </c>
      <c r="C35" s="36" t="s">
        <v>284</v>
      </c>
      <c r="D35" s="24" t="s">
        <v>37</v>
      </c>
      <c r="E35" s="38">
        <v>94.92</v>
      </c>
      <c r="F35" s="38">
        <v>12.41</v>
      </c>
      <c r="G35" s="34">
        <f>ROUND(F35+(F35*$H$9),2)</f>
        <v>15.51</v>
      </c>
      <c r="H35" s="34">
        <f>ROUND((E35*G35),2)</f>
        <v>1472.21</v>
      </c>
    </row>
    <row r="36" spans="1:8" ht="25.5" customHeight="1">
      <c r="A36" s="25" t="s">
        <v>298</v>
      </c>
      <c r="B36" s="28" t="s">
        <v>63</v>
      </c>
      <c r="C36" s="36" t="s">
        <v>62</v>
      </c>
      <c r="D36" s="24" t="s">
        <v>37</v>
      </c>
      <c r="E36" s="38">
        <v>713.97</v>
      </c>
      <c r="F36" s="38">
        <v>4.61</v>
      </c>
      <c r="G36" s="34">
        <f t="shared" si="0"/>
        <v>5.76</v>
      </c>
      <c r="H36" s="34">
        <f t="shared" si="1"/>
        <v>4112.47</v>
      </c>
    </row>
    <row r="37" spans="1:8" ht="12.75">
      <c r="A37" s="25" t="s">
        <v>299</v>
      </c>
      <c r="B37" s="28" t="s">
        <v>65</v>
      </c>
      <c r="C37" s="36" t="s">
        <v>64</v>
      </c>
      <c r="D37" s="24" t="s">
        <v>37</v>
      </c>
      <c r="E37" s="38">
        <v>713.97</v>
      </c>
      <c r="F37" s="38">
        <v>1.86</v>
      </c>
      <c r="G37" s="34">
        <f t="shared" si="0"/>
        <v>2.33</v>
      </c>
      <c r="H37" s="34">
        <f t="shared" si="1"/>
        <v>1663.55</v>
      </c>
    </row>
    <row r="38" spans="1:8" ht="16.5" customHeight="1">
      <c r="A38" s="25" t="s">
        <v>300</v>
      </c>
      <c r="B38" s="28" t="s">
        <v>252</v>
      </c>
      <c r="C38" s="36" t="s">
        <v>251</v>
      </c>
      <c r="D38" s="24" t="s">
        <v>37</v>
      </c>
      <c r="E38" s="38">
        <v>29.31</v>
      </c>
      <c r="F38" s="38">
        <v>9.37</v>
      </c>
      <c r="G38" s="34">
        <f>ROUND(F38+(F38*$H$9),2)</f>
        <v>11.71</v>
      </c>
      <c r="H38" s="34">
        <f>ROUND((E38*G38),2)</f>
        <v>343.22</v>
      </c>
    </row>
    <row r="39" spans="1:8" ht="12.75">
      <c r="A39" s="25" t="s">
        <v>301</v>
      </c>
      <c r="B39" s="31" t="s">
        <v>67</v>
      </c>
      <c r="C39" s="36" t="s">
        <v>66</v>
      </c>
      <c r="D39" s="24" t="s">
        <v>37</v>
      </c>
      <c r="E39" s="38">
        <v>1071.8</v>
      </c>
      <c r="F39" s="38">
        <v>13.78</v>
      </c>
      <c r="G39" s="34">
        <f>ROUND(F39+(F39*$H$9),2)</f>
        <v>17.23</v>
      </c>
      <c r="H39" s="34">
        <f>ROUND((E39*G39),2)</f>
        <v>18467.11</v>
      </c>
    </row>
    <row r="40" spans="1:8" ht="12.75">
      <c r="A40" s="25" t="s">
        <v>302</v>
      </c>
      <c r="B40" s="31" t="s">
        <v>104</v>
      </c>
      <c r="C40" s="36" t="s">
        <v>105</v>
      </c>
      <c r="D40" s="24" t="s">
        <v>37</v>
      </c>
      <c r="E40" s="38">
        <v>232.3</v>
      </c>
      <c r="F40" s="38">
        <v>13.78</v>
      </c>
      <c r="G40" s="34">
        <f t="shared" si="0"/>
        <v>17.23</v>
      </c>
      <c r="H40" s="34">
        <f t="shared" si="1"/>
        <v>4002.53</v>
      </c>
    </row>
    <row r="41" spans="1:10" ht="12.75">
      <c r="A41" s="25" t="s">
        <v>303</v>
      </c>
      <c r="B41" s="31">
        <v>79464</v>
      </c>
      <c r="C41" s="36" t="s">
        <v>115</v>
      </c>
      <c r="D41" s="24" t="s">
        <v>37</v>
      </c>
      <c r="E41" s="38">
        <v>359.98</v>
      </c>
      <c r="F41" s="38">
        <v>14.65</v>
      </c>
      <c r="G41" s="34">
        <f t="shared" si="0"/>
        <v>18.31</v>
      </c>
      <c r="H41" s="34">
        <f t="shared" si="1"/>
        <v>6591.23</v>
      </c>
      <c r="J41" s="128">
        <f>SUM(H31:H41)</f>
        <v>40935.740000000005</v>
      </c>
    </row>
    <row r="42" spans="1:8" ht="12.75">
      <c r="A42" s="25"/>
      <c r="B42" s="28"/>
      <c r="C42" s="36"/>
      <c r="D42" s="37"/>
      <c r="E42" s="38"/>
      <c r="F42" s="38"/>
      <c r="G42" s="34">
        <f t="shared" si="0"/>
        <v>0</v>
      </c>
      <c r="H42" s="34">
        <f t="shared" si="1"/>
        <v>0</v>
      </c>
    </row>
    <row r="43" spans="1:8" ht="12.75">
      <c r="A43" s="45" t="s">
        <v>304</v>
      </c>
      <c r="B43" s="28"/>
      <c r="C43" s="48" t="s">
        <v>100</v>
      </c>
      <c r="D43" s="37"/>
      <c r="E43" s="38"/>
      <c r="F43" s="38"/>
      <c r="G43" s="34">
        <f t="shared" si="0"/>
        <v>0</v>
      </c>
      <c r="H43" s="34">
        <f t="shared" si="1"/>
        <v>0</v>
      </c>
    </row>
    <row r="44" spans="1:8" ht="36">
      <c r="A44" s="25" t="s">
        <v>305</v>
      </c>
      <c r="B44" s="28" t="s">
        <v>99</v>
      </c>
      <c r="C44" s="36" t="s">
        <v>101</v>
      </c>
      <c r="D44" s="24" t="s">
        <v>37</v>
      </c>
      <c r="E44" s="38">
        <v>240.29</v>
      </c>
      <c r="F44" s="38">
        <v>101.84</v>
      </c>
      <c r="G44" s="34">
        <f t="shared" si="0"/>
        <v>127.3</v>
      </c>
      <c r="H44" s="34">
        <f t="shared" si="1"/>
        <v>30588.92</v>
      </c>
    </row>
    <row r="45" spans="1:10" ht="40.5" customHeight="1">
      <c r="A45" s="25" t="s">
        <v>306</v>
      </c>
      <c r="B45" s="28" t="s">
        <v>103</v>
      </c>
      <c r="C45" s="36" t="s">
        <v>102</v>
      </c>
      <c r="D45" s="24" t="s">
        <v>37</v>
      </c>
      <c r="E45" s="38">
        <v>74.41</v>
      </c>
      <c r="F45" s="38">
        <v>64.7</v>
      </c>
      <c r="G45" s="34">
        <f t="shared" si="0"/>
        <v>80.88</v>
      </c>
      <c r="H45" s="34">
        <f t="shared" si="1"/>
        <v>6018.28</v>
      </c>
      <c r="J45" s="128">
        <f>SUM(H44:H45)</f>
        <v>36607.2</v>
      </c>
    </row>
    <row r="46" spans="1:8" ht="12.75">
      <c r="A46" s="25"/>
      <c r="B46" s="28"/>
      <c r="C46" s="36"/>
      <c r="D46" s="37"/>
      <c r="E46" s="38"/>
      <c r="F46" s="38"/>
      <c r="G46" s="34">
        <f t="shared" si="0"/>
        <v>0</v>
      </c>
      <c r="H46" s="34">
        <f t="shared" si="1"/>
        <v>0</v>
      </c>
    </row>
    <row r="47" spans="1:8" ht="12.75">
      <c r="A47" s="45" t="s">
        <v>307</v>
      </c>
      <c r="B47" s="28"/>
      <c r="C47" s="94" t="s">
        <v>106</v>
      </c>
      <c r="D47" s="37"/>
      <c r="E47" s="38"/>
      <c r="F47" s="38"/>
      <c r="G47" s="34">
        <f t="shared" si="0"/>
        <v>0</v>
      </c>
      <c r="H47" s="34">
        <f t="shared" si="1"/>
        <v>0</v>
      </c>
    </row>
    <row r="48" spans="1:8" ht="36">
      <c r="A48" s="25" t="s">
        <v>308</v>
      </c>
      <c r="B48" s="28" t="s">
        <v>107</v>
      </c>
      <c r="C48" s="36" t="s">
        <v>108</v>
      </c>
      <c r="D48" s="24" t="s">
        <v>37</v>
      </c>
      <c r="E48" s="38">
        <v>180.64</v>
      </c>
      <c r="F48" s="38">
        <v>50.7</v>
      </c>
      <c r="G48" s="34">
        <f t="shared" si="0"/>
        <v>63.38</v>
      </c>
      <c r="H48" s="34">
        <f t="shared" si="1"/>
        <v>11448.96</v>
      </c>
    </row>
    <row r="49" spans="1:8" ht="24">
      <c r="A49" s="25" t="s">
        <v>309</v>
      </c>
      <c r="B49" s="28" t="s">
        <v>219</v>
      </c>
      <c r="C49" s="36" t="s">
        <v>218</v>
      </c>
      <c r="D49" s="24" t="s">
        <v>37</v>
      </c>
      <c r="E49" s="38">
        <v>180.64</v>
      </c>
      <c r="F49" s="38">
        <v>7.55</v>
      </c>
      <c r="G49" s="34">
        <f>ROUND(F49+(F49*$H$9),2)</f>
        <v>9.44</v>
      </c>
      <c r="H49" s="34">
        <f t="shared" si="1"/>
        <v>1705.24</v>
      </c>
    </row>
    <row r="50" spans="1:8" ht="24">
      <c r="A50" s="25" t="s">
        <v>310</v>
      </c>
      <c r="B50" s="28" t="s">
        <v>221</v>
      </c>
      <c r="C50" s="36" t="s">
        <v>220</v>
      </c>
      <c r="D50" s="24" t="s">
        <v>37</v>
      </c>
      <c r="E50" s="38">
        <v>180.64</v>
      </c>
      <c r="F50" s="38">
        <v>12.84</v>
      </c>
      <c r="G50" s="34">
        <f>ROUND(F50+(F50*$H$9),2)</f>
        <v>16.05</v>
      </c>
      <c r="H50" s="34">
        <f t="shared" si="1"/>
        <v>2899.27</v>
      </c>
    </row>
    <row r="51" spans="1:8" ht="24">
      <c r="A51" s="25" t="s">
        <v>311</v>
      </c>
      <c r="B51" s="28" t="s">
        <v>109</v>
      </c>
      <c r="C51" s="36" t="s">
        <v>110</v>
      </c>
      <c r="D51" s="24" t="s">
        <v>37</v>
      </c>
      <c r="E51" s="38">
        <v>180.64</v>
      </c>
      <c r="F51" s="38">
        <v>37.5</v>
      </c>
      <c r="G51" s="34">
        <f aca="true" t="shared" si="2" ref="G51:G57">ROUND(F51+(F51*$H$9),2)</f>
        <v>46.88</v>
      </c>
      <c r="H51" s="34">
        <f t="shared" si="1"/>
        <v>8468.4</v>
      </c>
    </row>
    <row r="52" spans="1:8" ht="22.5" customHeight="1">
      <c r="A52" s="25" t="s">
        <v>312</v>
      </c>
      <c r="B52" s="28" t="s">
        <v>112</v>
      </c>
      <c r="C52" s="36" t="s">
        <v>111</v>
      </c>
      <c r="D52" s="24" t="s">
        <v>40</v>
      </c>
      <c r="E52" s="38">
        <v>83.47</v>
      </c>
      <c r="F52" s="38">
        <v>26.45</v>
      </c>
      <c r="G52" s="34">
        <f t="shared" si="2"/>
        <v>33.06</v>
      </c>
      <c r="H52" s="34">
        <f t="shared" si="1"/>
        <v>2759.52</v>
      </c>
    </row>
    <row r="53" spans="1:8" ht="27" customHeight="1">
      <c r="A53" s="25" t="s">
        <v>313</v>
      </c>
      <c r="B53" s="28" t="s">
        <v>114</v>
      </c>
      <c r="C53" s="36" t="s">
        <v>113</v>
      </c>
      <c r="D53" s="24" t="s">
        <v>40</v>
      </c>
      <c r="E53" s="38">
        <v>120.08</v>
      </c>
      <c r="F53" s="38">
        <v>14.09</v>
      </c>
      <c r="G53" s="34">
        <f t="shared" si="2"/>
        <v>17.61</v>
      </c>
      <c r="H53" s="34">
        <f t="shared" si="1"/>
        <v>2114.61</v>
      </c>
    </row>
    <row r="54" spans="1:10" ht="24">
      <c r="A54" s="25" t="s">
        <v>314</v>
      </c>
      <c r="B54" s="28" t="s">
        <v>116</v>
      </c>
      <c r="C54" s="36" t="s">
        <v>117</v>
      </c>
      <c r="D54" s="24" t="s">
        <v>40</v>
      </c>
      <c r="E54" s="38">
        <v>36.61</v>
      </c>
      <c r="F54" s="38">
        <v>71.09</v>
      </c>
      <c r="G54" s="34">
        <f t="shared" si="2"/>
        <v>88.86</v>
      </c>
      <c r="H54" s="34">
        <f t="shared" si="1"/>
        <v>3253.16</v>
      </c>
      <c r="J54" s="128">
        <f>SUM(H48:H54)</f>
        <v>32649.16</v>
      </c>
    </row>
    <row r="55" spans="1:8" ht="12.75" customHeight="1">
      <c r="A55" s="25"/>
      <c r="B55" s="28"/>
      <c r="C55" s="36"/>
      <c r="D55" s="24"/>
      <c r="E55" s="38"/>
      <c r="F55" s="38"/>
      <c r="G55" s="34">
        <f t="shared" si="2"/>
        <v>0</v>
      </c>
      <c r="H55" s="34">
        <f t="shared" si="1"/>
        <v>0</v>
      </c>
    </row>
    <row r="56" spans="1:8" ht="12.75" customHeight="1">
      <c r="A56" s="45" t="s">
        <v>315</v>
      </c>
      <c r="B56" s="28"/>
      <c r="C56" s="48" t="s">
        <v>118</v>
      </c>
      <c r="D56" s="24"/>
      <c r="E56" s="38"/>
      <c r="F56" s="38"/>
      <c r="G56" s="34">
        <f t="shared" si="2"/>
        <v>0</v>
      </c>
      <c r="H56" s="34">
        <f t="shared" si="1"/>
        <v>0</v>
      </c>
    </row>
    <row r="57" spans="1:8" ht="12.75" customHeight="1">
      <c r="A57" s="25" t="s">
        <v>316</v>
      </c>
      <c r="B57" s="28" t="s">
        <v>124</v>
      </c>
      <c r="C57" s="36" t="s">
        <v>125</v>
      </c>
      <c r="D57" s="24" t="s">
        <v>40</v>
      </c>
      <c r="E57" s="38">
        <v>200.84</v>
      </c>
      <c r="F57" s="38">
        <v>27.9</v>
      </c>
      <c r="G57" s="34">
        <f t="shared" si="2"/>
        <v>34.88</v>
      </c>
      <c r="H57" s="34">
        <f t="shared" si="1"/>
        <v>7005.3</v>
      </c>
    </row>
    <row r="58" spans="1:8" ht="12.75" customHeight="1">
      <c r="A58" s="25" t="s">
        <v>317</v>
      </c>
      <c r="B58" s="28" t="s">
        <v>126</v>
      </c>
      <c r="C58" s="36" t="s">
        <v>127</v>
      </c>
      <c r="D58" s="24" t="s">
        <v>37</v>
      </c>
      <c r="E58" s="38">
        <v>3.25</v>
      </c>
      <c r="F58" s="38">
        <v>202.95</v>
      </c>
      <c r="G58" s="34">
        <f>ROUND(F58+(F58*$H$9),2)</f>
        <v>253.69</v>
      </c>
      <c r="H58" s="34">
        <f t="shared" si="1"/>
        <v>824.49</v>
      </c>
    </row>
    <row r="59" spans="1:10" ht="12.75" customHeight="1">
      <c r="A59" s="25" t="s">
        <v>318</v>
      </c>
      <c r="B59" s="28" t="s">
        <v>129</v>
      </c>
      <c r="C59" s="36" t="s">
        <v>128</v>
      </c>
      <c r="D59" s="24" t="s">
        <v>37</v>
      </c>
      <c r="E59" s="38">
        <v>4.75</v>
      </c>
      <c r="F59" s="38">
        <v>200.53</v>
      </c>
      <c r="G59" s="34">
        <f>ROUND(F59+(F59*$H$9),2)</f>
        <v>250.66</v>
      </c>
      <c r="H59" s="34">
        <f t="shared" si="1"/>
        <v>1190.64</v>
      </c>
      <c r="J59" s="128">
        <f>SUM(H57:H59)</f>
        <v>9020.43</v>
      </c>
    </row>
    <row r="60" spans="1:8" ht="12.75" customHeight="1">
      <c r="A60" s="25"/>
      <c r="B60" s="28"/>
      <c r="C60" s="36"/>
      <c r="D60" s="24"/>
      <c r="E60" s="38"/>
      <c r="F60" s="38"/>
      <c r="G60" s="34">
        <f aca="true" t="shared" si="3" ref="G60:G86">ROUND(F60+(F60*$H$9),2)</f>
        <v>0</v>
      </c>
      <c r="H60" s="34">
        <f t="shared" si="1"/>
        <v>0</v>
      </c>
    </row>
    <row r="61" spans="1:8" ht="12.75" customHeight="1">
      <c r="A61" s="25"/>
      <c r="B61" s="28"/>
      <c r="C61" s="107" t="s">
        <v>119</v>
      </c>
      <c r="D61" s="24"/>
      <c r="E61" s="38"/>
      <c r="F61" s="38"/>
      <c r="G61" s="34">
        <f t="shared" si="3"/>
        <v>0</v>
      </c>
      <c r="H61" s="34">
        <f t="shared" si="1"/>
        <v>0</v>
      </c>
    </row>
    <row r="62" spans="1:8" ht="12.75" customHeight="1">
      <c r="A62" s="45" t="s">
        <v>319</v>
      </c>
      <c r="B62" s="28"/>
      <c r="C62" s="108" t="s">
        <v>120</v>
      </c>
      <c r="D62" s="24"/>
      <c r="E62" s="38"/>
      <c r="F62" s="38"/>
      <c r="G62" s="34">
        <f t="shared" si="3"/>
        <v>0</v>
      </c>
      <c r="H62" s="34">
        <f t="shared" si="1"/>
        <v>0</v>
      </c>
    </row>
    <row r="63" spans="1:8" ht="51">
      <c r="A63" s="25" t="s">
        <v>320</v>
      </c>
      <c r="B63" s="28" t="s">
        <v>137</v>
      </c>
      <c r="C63" s="110" t="s">
        <v>136</v>
      </c>
      <c r="D63" s="24" t="s">
        <v>37</v>
      </c>
      <c r="E63" s="38">
        <v>17.06</v>
      </c>
      <c r="F63" s="38">
        <v>187.87</v>
      </c>
      <c r="G63" s="34">
        <f t="shared" si="3"/>
        <v>234.84</v>
      </c>
      <c r="H63" s="34">
        <f t="shared" si="1"/>
        <v>4006.37</v>
      </c>
    </row>
    <row r="64" spans="1:8" ht="25.5">
      <c r="A64" s="25" t="s">
        <v>321</v>
      </c>
      <c r="B64" s="28" t="s">
        <v>135</v>
      </c>
      <c r="C64" s="110" t="s">
        <v>134</v>
      </c>
      <c r="D64" s="21" t="s">
        <v>31</v>
      </c>
      <c r="E64" s="38">
        <v>7</v>
      </c>
      <c r="F64" s="38">
        <v>48.87</v>
      </c>
      <c r="G64" s="34">
        <f t="shared" si="3"/>
        <v>61.09</v>
      </c>
      <c r="H64" s="34">
        <f t="shared" si="1"/>
        <v>427.63</v>
      </c>
    </row>
    <row r="65" spans="1:8" ht="38.25">
      <c r="A65" s="25" t="s">
        <v>322</v>
      </c>
      <c r="B65" s="28" t="s">
        <v>137</v>
      </c>
      <c r="C65" s="110" t="s">
        <v>138</v>
      </c>
      <c r="D65" s="24" t="s">
        <v>37</v>
      </c>
      <c r="E65" s="38">
        <v>9.3</v>
      </c>
      <c r="F65" s="38">
        <v>187.87</v>
      </c>
      <c r="G65" s="34">
        <f>ROUND(F65+(F65*$H$9),2)</f>
        <v>234.84</v>
      </c>
      <c r="H65" s="34">
        <f t="shared" si="1"/>
        <v>2184.01</v>
      </c>
    </row>
    <row r="66" spans="1:8" ht="12.75">
      <c r="A66" s="25" t="s">
        <v>323</v>
      </c>
      <c r="B66" s="28" t="s">
        <v>140</v>
      </c>
      <c r="C66" s="110" t="s">
        <v>141</v>
      </c>
      <c r="D66" s="21" t="s">
        <v>31</v>
      </c>
      <c r="E66" s="38">
        <v>17</v>
      </c>
      <c r="F66" s="38">
        <v>37.95</v>
      </c>
      <c r="G66" s="34">
        <f>ROUND(F66+(F66*$H$9),2)</f>
        <v>47.44</v>
      </c>
      <c r="H66" s="34">
        <f t="shared" si="1"/>
        <v>806.48</v>
      </c>
    </row>
    <row r="67" spans="1:10" ht="12.75" customHeight="1">
      <c r="A67" s="25"/>
      <c r="B67" s="28"/>
      <c r="C67" s="109"/>
      <c r="D67" s="24"/>
      <c r="E67" s="38"/>
      <c r="F67" s="38"/>
      <c r="G67" s="34">
        <f t="shared" si="3"/>
        <v>0</v>
      </c>
      <c r="H67" s="34">
        <f t="shared" si="1"/>
        <v>0</v>
      </c>
      <c r="J67" s="128">
        <f>SUM(H63:H66)</f>
        <v>7424.49</v>
      </c>
    </row>
    <row r="68" spans="1:10" ht="12.75" customHeight="1">
      <c r="A68" s="45" t="s">
        <v>324</v>
      </c>
      <c r="B68" s="28"/>
      <c r="C68" s="113" t="s">
        <v>121</v>
      </c>
      <c r="D68" s="24"/>
      <c r="E68" s="38"/>
      <c r="F68" s="38"/>
      <c r="G68" s="34">
        <f t="shared" si="3"/>
        <v>0</v>
      </c>
      <c r="H68" s="34">
        <f t="shared" si="1"/>
        <v>0</v>
      </c>
      <c r="J68" s="13" t="s">
        <v>139</v>
      </c>
    </row>
    <row r="69" spans="1:8" ht="12.75" customHeight="1">
      <c r="A69" s="25"/>
      <c r="B69" s="28"/>
      <c r="C69" s="108" t="s">
        <v>143</v>
      </c>
      <c r="D69" s="24"/>
      <c r="E69" s="38"/>
      <c r="F69" s="38"/>
      <c r="G69" s="34">
        <f t="shared" si="3"/>
        <v>0</v>
      </c>
      <c r="H69" s="34">
        <f t="shared" si="1"/>
        <v>0</v>
      </c>
    </row>
    <row r="70" spans="1:8" ht="48">
      <c r="A70" s="25" t="s">
        <v>325</v>
      </c>
      <c r="B70" s="28" t="s">
        <v>144</v>
      </c>
      <c r="C70" s="36" t="s">
        <v>147</v>
      </c>
      <c r="D70" s="21" t="s">
        <v>31</v>
      </c>
      <c r="E70" s="38">
        <v>5</v>
      </c>
      <c r="F70" s="38">
        <v>425.74</v>
      </c>
      <c r="G70" s="34">
        <f t="shared" si="3"/>
        <v>532.18</v>
      </c>
      <c r="H70" s="34">
        <f t="shared" si="1"/>
        <v>2660.9</v>
      </c>
    </row>
    <row r="71" spans="1:8" ht="48">
      <c r="A71" s="25" t="s">
        <v>326</v>
      </c>
      <c r="B71" s="28" t="s">
        <v>145</v>
      </c>
      <c r="C71" s="36" t="s">
        <v>146</v>
      </c>
      <c r="D71" s="21" t="s">
        <v>31</v>
      </c>
      <c r="E71" s="38">
        <v>20</v>
      </c>
      <c r="F71" s="38">
        <v>655.44</v>
      </c>
      <c r="G71" s="34">
        <f t="shared" si="3"/>
        <v>819.3</v>
      </c>
      <c r="H71" s="34">
        <f t="shared" si="1"/>
        <v>16386</v>
      </c>
    </row>
    <row r="72" spans="1:8" ht="36">
      <c r="A72" s="25" t="s">
        <v>327</v>
      </c>
      <c r="B72" s="28" t="s">
        <v>137</v>
      </c>
      <c r="C72" s="36" t="s">
        <v>142</v>
      </c>
      <c r="D72" s="24" t="s">
        <v>37</v>
      </c>
      <c r="E72" s="38">
        <v>4.2</v>
      </c>
      <c r="F72" s="38">
        <v>187.87</v>
      </c>
      <c r="G72" s="34">
        <f t="shared" si="3"/>
        <v>234.84</v>
      </c>
      <c r="H72" s="34">
        <f t="shared" si="1"/>
        <v>986.33</v>
      </c>
    </row>
    <row r="73" spans="1:8" ht="36">
      <c r="A73" s="25" t="s">
        <v>328</v>
      </c>
      <c r="B73" s="28" t="s">
        <v>149</v>
      </c>
      <c r="C73" s="36" t="s">
        <v>148</v>
      </c>
      <c r="D73" s="21" t="s">
        <v>31</v>
      </c>
      <c r="E73" s="38">
        <v>2</v>
      </c>
      <c r="F73" s="38">
        <v>651.73</v>
      </c>
      <c r="G73" s="34">
        <f>ROUND(F73+(F73*$H$9),2)</f>
        <v>814.66</v>
      </c>
      <c r="H73" s="34">
        <f t="shared" si="1"/>
        <v>1629.32</v>
      </c>
    </row>
    <row r="74" spans="1:8" ht="48">
      <c r="A74" s="25" t="s">
        <v>329</v>
      </c>
      <c r="B74" s="28" t="s">
        <v>131</v>
      </c>
      <c r="C74" s="36" t="s">
        <v>130</v>
      </c>
      <c r="D74" s="21" t="s">
        <v>31</v>
      </c>
      <c r="E74" s="38">
        <v>1</v>
      </c>
      <c r="F74" s="38">
        <v>550.31</v>
      </c>
      <c r="G74" s="34">
        <f t="shared" si="3"/>
        <v>687.89</v>
      </c>
      <c r="H74" s="34">
        <f t="shared" si="1"/>
        <v>687.89</v>
      </c>
    </row>
    <row r="75" spans="1:8" ht="12.75">
      <c r="A75" s="25" t="s">
        <v>330</v>
      </c>
      <c r="B75" s="28" t="s">
        <v>133</v>
      </c>
      <c r="C75" s="36" t="s">
        <v>132</v>
      </c>
      <c r="D75" s="21" t="s">
        <v>31</v>
      </c>
      <c r="E75" s="38">
        <v>2</v>
      </c>
      <c r="F75" s="38">
        <v>1035.8</v>
      </c>
      <c r="G75" s="34">
        <f t="shared" si="3"/>
        <v>1294.75</v>
      </c>
      <c r="H75" s="34">
        <f t="shared" si="1"/>
        <v>2589.5</v>
      </c>
    </row>
    <row r="76" spans="1:10" ht="39" customHeight="1">
      <c r="A76" s="25" t="s">
        <v>331</v>
      </c>
      <c r="B76" s="28" t="s">
        <v>151</v>
      </c>
      <c r="C76" s="36" t="s">
        <v>150</v>
      </c>
      <c r="D76" s="21" t="s">
        <v>31</v>
      </c>
      <c r="E76" s="38">
        <v>3</v>
      </c>
      <c r="F76" s="38">
        <v>799.99</v>
      </c>
      <c r="G76" s="34">
        <f t="shared" si="3"/>
        <v>999.99</v>
      </c>
      <c r="H76" s="34">
        <f t="shared" si="1"/>
        <v>2999.97</v>
      </c>
      <c r="J76" s="128">
        <f>SUM(H70:H76)</f>
        <v>27939.910000000003</v>
      </c>
    </row>
    <row r="77" spans="1:8" ht="12.75" customHeight="1">
      <c r="A77" s="25"/>
      <c r="B77" s="28"/>
      <c r="C77" s="36"/>
      <c r="D77" s="24"/>
      <c r="E77" s="38"/>
      <c r="F77" s="38"/>
      <c r="G77" s="34">
        <f t="shared" si="3"/>
        <v>0</v>
      </c>
      <c r="H77" s="34">
        <f t="shared" si="1"/>
        <v>0</v>
      </c>
    </row>
    <row r="78" spans="1:8" ht="12.75" customHeight="1">
      <c r="A78" s="45" t="s">
        <v>332</v>
      </c>
      <c r="B78" s="28"/>
      <c r="C78" s="48" t="s">
        <v>152</v>
      </c>
      <c r="D78" s="24"/>
      <c r="E78" s="38"/>
      <c r="F78" s="38"/>
      <c r="G78" s="34">
        <f t="shared" si="3"/>
        <v>0</v>
      </c>
      <c r="H78" s="34">
        <f t="shared" si="1"/>
        <v>0</v>
      </c>
    </row>
    <row r="79" spans="1:8" ht="24">
      <c r="A79" s="25" t="s">
        <v>333</v>
      </c>
      <c r="B79" s="28" t="s">
        <v>154</v>
      </c>
      <c r="C79" s="36" t="s">
        <v>153</v>
      </c>
      <c r="D79" s="21" t="s">
        <v>31</v>
      </c>
      <c r="E79" s="38">
        <v>1</v>
      </c>
      <c r="F79" s="38">
        <v>515.88</v>
      </c>
      <c r="G79" s="34">
        <f t="shared" si="3"/>
        <v>644.85</v>
      </c>
      <c r="H79" s="34">
        <f aca="true" t="shared" si="4" ref="H79:H142">ROUND((E79*G79),2)</f>
        <v>644.85</v>
      </c>
    </row>
    <row r="80" spans="1:8" ht="60">
      <c r="A80" s="25" t="s">
        <v>334</v>
      </c>
      <c r="B80" s="28" t="s">
        <v>156</v>
      </c>
      <c r="C80" s="36" t="s">
        <v>155</v>
      </c>
      <c r="D80" s="21" t="s">
        <v>31</v>
      </c>
      <c r="E80" s="38">
        <v>1</v>
      </c>
      <c r="F80" s="38">
        <v>581.49</v>
      </c>
      <c r="G80" s="34">
        <f t="shared" si="3"/>
        <v>726.86</v>
      </c>
      <c r="H80" s="34">
        <f t="shared" si="4"/>
        <v>726.86</v>
      </c>
    </row>
    <row r="81" spans="1:8" ht="24">
      <c r="A81" s="25" t="s">
        <v>335</v>
      </c>
      <c r="B81" s="28" t="s">
        <v>158</v>
      </c>
      <c r="C81" s="36" t="s">
        <v>157</v>
      </c>
      <c r="D81" s="21" t="s">
        <v>31</v>
      </c>
      <c r="E81" s="38">
        <v>2</v>
      </c>
      <c r="F81" s="38">
        <v>81.61</v>
      </c>
      <c r="G81" s="34">
        <f t="shared" si="3"/>
        <v>102.01</v>
      </c>
      <c r="H81" s="34">
        <f t="shared" si="4"/>
        <v>204.02</v>
      </c>
    </row>
    <row r="82" spans="1:8" ht="24">
      <c r="A82" s="25" t="s">
        <v>336</v>
      </c>
      <c r="B82" s="28" t="s">
        <v>160</v>
      </c>
      <c r="C82" s="36" t="s">
        <v>159</v>
      </c>
      <c r="D82" s="24" t="s">
        <v>40</v>
      </c>
      <c r="E82" s="38">
        <v>17.3</v>
      </c>
      <c r="F82" s="38">
        <v>13.24</v>
      </c>
      <c r="G82" s="34">
        <f t="shared" si="3"/>
        <v>16.55</v>
      </c>
      <c r="H82" s="34">
        <f t="shared" si="4"/>
        <v>286.32</v>
      </c>
    </row>
    <row r="83" spans="1:8" ht="12.75">
      <c r="A83" s="25" t="s">
        <v>337</v>
      </c>
      <c r="B83" s="28" t="s">
        <v>162</v>
      </c>
      <c r="C83" s="36" t="s">
        <v>161</v>
      </c>
      <c r="D83" s="21" t="s">
        <v>31</v>
      </c>
      <c r="E83" s="38">
        <v>4</v>
      </c>
      <c r="F83" s="38">
        <v>526.67</v>
      </c>
      <c r="G83" s="34">
        <f t="shared" si="3"/>
        <v>658.34</v>
      </c>
      <c r="H83" s="34">
        <f t="shared" si="4"/>
        <v>2633.36</v>
      </c>
    </row>
    <row r="84" spans="1:8" ht="24">
      <c r="A84" s="25" t="s">
        <v>338</v>
      </c>
      <c r="B84" s="28" t="s">
        <v>164</v>
      </c>
      <c r="C84" s="36" t="s">
        <v>163</v>
      </c>
      <c r="D84" s="21" t="s">
        <v>31</v>
      </c>
      <c r="E84" s="38">
        <v>2</v>
      </c>
      <c r="F84" s="38">
        <v>235.63</v>
      </c>
      <c r="G84" s="34">
        <f t="shared" si="3"/>
        <v>294.54</v>
      </c>
      <c r="H84" s="34">
        <f t="shared" si="4"/>
        <v>589.08</v>
      </c>
    </row>
    <row r="85" spans="1:8" ht="12.75">
      <c r="A85" s="25" t="s">
        <v>339</v>
      </c>
      <c r="B85" s="28" t="s">
        <v>165</v>
      </c>
      <c r="C85" s="36" t="s">
        <v>166</v>
      </c>
      <c r="D85" s="21" t="s">
        <v>31</v>
      </c>
      <c r="E85" s="38">
        <v>1</v>
      </c>
      <c r="F85" s="38">
        <v>114.28</v>
      </c>
      <c r="G85" s="34">
        <f t="shared" si="3"/>
        <v>142.85</v>
      </c>
      <c r="H85" s="34">
        <f t="shared" si="4"/>
        <v>142.85</v>
      </c>
    </row>
    <row r="86" spans="1:8" ht="24">
      <c r="A86" s="25" t="s">
        <v>340</v>
      </c>
      <c r="B86" s="28" t="s">
        <v>168</v>
      </c>
      <c r="C86" s="36" t="s">
        <v>167</v>
      </c>
      <c r="D86" s="21" t="s">
        <v>31</v>
      </c>
      <c r="E86" s="38">
        <v>1</v>
      </c>
      <c r="F86" s="38">
        <v>269.29</v>
      </c>
      <c r="G86" s="34">
        <f t="shared" si="3"/>
        <v>336.61</v>
      </c>
      <c r="H86" s="34">
        <f t="shared" si="4"/>
        <v>336.61</v>
      </c>
    </row>
    <row r="87" spans="1:8" ht="12.75">
      <c r="A87" s="25" t="s">
        <v>341</v>
      </c>
      <c r="B87" s="28" t="s">
        <v>170</v>
      </c>
      <c r="C87" s="36" t="s">
        <v>169</v>
      </c>
      <c r="D87" s="21" t="s">
        <v>31</v>
      </c>
      <c r="E87" s="38">
        <v>1</v>
      </c>
      <c r="F87" s="38">
        <v>184.99</v>
      </c>
      <c r="G87" s="34">
        <f aca="true" t="shared" si="5" ref="G87:G94">ROUND(F87+(F87*$H$9),2)</f>
        <v>231.24</v>
      </c>
      <c r="H87" s="34">
        <f t="shared" si="4"/>
        <v>231.24</v>
      </c>
    </row>
    <row r="88" spans="1:8" ht="24">
      <c r="A88" s="25" t="s">
        <v>342</v>
      </c>
      <c r="B88" s="28" t="s">
        <v>172</v>
      </c>
      <c r="C88" s="36" t="s">
        <v>171</v>
      </c>
      <c r="D88" s="21" t="s">
        <v>31</v>
      </c>
      <c r="E88" s="38">
        <v>4</v>
      </c>
      <c r="F88" s="38">
        <v>131.21</v>
      </c>
      <c r="G88" s="34">
        <f t="shared" si="5"/>
        <v>164.01</v>
      </c>
      <c r="H88" s="34">
        <f t="shared" si="4"/>
        <v>656.04</v>
      </c>
    </row>
    <row r="89" spans="1:8" ht="12.75">
      <c r="A89" s="25" t="s">
        <v>343</v>
      </c>
      <c r="B89" s="28" t="s">
        <v>174</v>
      </c>
      <c r="C89" s="36" t="s">
        <v>173</v>
      </c>
      <c r="D89" s="21" t="s">
        <v>31</v>
      </c>
      <c r="E89" s="38">
        <v>3</v>
      </c>
      <c r="F89" s="38">
        <v>277.87</v>
      </c>
      <c r="G89" s="34">
        <f t="shared" si="5"/>
        <v>347.34</v>
      </c>
      <c r="H89" s="34">
        <f t="shared" si="4"/>
        <v>1042.02</v>
      </c>
    </row>
    <row r="90" spans="1:8" ht="12.75">
      <c r="A90" s="25" t="s">
        <v>344</v>
      </c>
      <c r="B90" s="28" t="s">
        <v>176</v>
      </c>
      <c r="C90" s="36" t="s">
        <v>175</v>
      </c>
      <c r="D90" s="21" t="s">
        <v>31</v>
      </c>
      <c r="E90" s="38">
        <v>14</v>
      </c>
      <c r="F90" s="38">
        <v>131.38</v>
      </c>
      <c r="G90" s="34">
        <f t="shared" si="5"/>
        <v>164.23</v>
      </c>
      <c r="H90" s="34">
        <f t="shared" si="4"/>
        <v>2299.22</v>
      </c>
    </row>
    <row r="91" spans="1:8" ht="12.75">
      <c r="A91" s="25" t="s">
        <v>345</v>
      </c>
      <c r="B91" s="28" t="s">
        <v>178</v>
      </c>
      <c r="C91" s="36" t="s">
        <v>177</v>
      </c>
      <c r="D91" s="21" t="s">
        <v>31</v>
      </c>
      <c r="E91" s="38">
        <v>2</v>
      </c>
      <c r="F91" s="38">
        <v>81.48</v>
      </c>
      <c r="G91" s="34">
        <f t="shared" si="5"/>
        <v>101.85</v>
      </c>
      <c r="H91" s="34">
        <f t="shared" si="4"/>
        <v>203.7</v>
      </c>
    </row>
    <row r="92" spans="1:8" ht="24">
      <c r="A92" s="25" t="s">
        <v>346</v>
      </c>
      <c r="B92" s="28" t="s">
        <v>195</v>
      </c>
      <c r="C92" s="36" t="s">
        <v>194</v>
      </c>
      <c r="D92" s="21" t="s">
        <v>31</v>
      </c>
      <c r="E92" s="38">
        <v>1</v>
      </c>
      <c r="F92" s="38">
        <v>219.49</v>
      </c>
      <c r="G92" s="34">
        <f t="shared" si="5"/>
        <v>274.36</v>
      </c>
      <c r="H92" s="34">
        <f t="shared" si="4"/>
        <v>274.36</v>
      </c>
    </row>
    <row r="93" spans="1:8" ht="24">
      <c r="A93" s="25" t="s">
        <v>347</v>
      </c>
      <c r="B93" s="28" t="s">
        <v>197</v>
      </c>
      <c r="C93" s="36" t="s">
        <v>196</v>
      </c>
      <c r="D93" s="21" t="s">
        <v>31</v>
      </c>
      <c r="E93" s="38">
        <v>1</v>
      </c>
      <c r="F93" s="38">
        <v>353.55</v>
      </c>
      <c r="G93" s="34">
        <f t="shared" si="5"/>
        <v>441.94</v>
      </c>
      <c r="H93" s="34">
        <f t="shared" si="4"/>
        <v>441.94</v>
      </c>
    </row>
    <row r="94" spans="1:8" ht="36">
      <c r="A94" s="25" t="s">
        <v>348</v>
      </c>
      <c r="B94" s="28" t="s">
        <v>199</v>
      </c>
      <c r="C94" s="36" t="s">
        <v>198</v>
      </c>
      <c r="D94" s="21" t="s">
        <v>31</v>
      </c>
      <c r="E94" s="38">
        <v>1</v>
      </c>
      <c r="F94" s="38">
        <v>48.76</v>
      </c>
      <c r="G94" s="34">
        <f t="shared" si="5"/>
        <v>60.95</v>
      </c>
      <c r="H94" s="34">
        <f t="shared" si="4"/>
        <v>60.95</v>
      </c>
    </row>
    <row r="95" spans="1:8" ht="12.75">
      <c r="A95" s="25" t="s">
        <v>412</v>
      </c>
      <c r="B95" s="28" t="s">
        <v>404</v>
      </c>
      <c r="C95" s="36" t="s">
        <v>405</v>
      </c>
      <c r="D95" s="21" t="s">
        <v>31</v>
      </c>
      <c r="E95" s="38">
        <v>2</v>
      </c>
      <c r="F95" s="38">
        <v>53.79</v>
      </c>
      <c r="G95" s="34">
        <f aca="true" t="shared" si="6" ref="G95:G101">ROUND(F95+(F95*$H$9),2)</f>
        <v>67.24</v>
      </c>
      <c r="H95" s="34">
        <f>ROUND((E95*G95),2)</f>
        <v>134.48</v>
      </c>
    </row>
    <row r="96" spans="1:8" ht="12.75">
      <c r="A96" s="25" t="s">
        <v>413</v>
      </c>
      <c r="B96" s="28" t="s">
        <v>406</v>
      </c>
      <c r="C96" s="36" t="s">
        <v>407</v>
      </c>
      <c r="D96" s="21" t="s">
        <v>31</v>
      </c>
      <c r="E96" s="38">
        <v>4</v>
      </c>
      <c r="F96" s="38">
        <v>44.84</v>
      </c>
      <c r="G96" s="34">
        <f t="shared" si="6"/>
        <v>56.05</v>
      </c>
      <c r="H96" s="34">
        <f>ROUND((E96*G96),2)</f>
        <v>224.2</v>
      </c>
    </row>
    <row r="97" spans="1:8" ht="12.75">
      <c r="A97" s="25" t="s">
        <v>414</v>
      </c>
      <c r="B97" s="28" t="s">
        <v>409</v>
      </c>
      <c r="C97" s="36" t="s">
        <v>408</v>
      </c>
      <c r="D97" s="21" t="s">
        <v>31</v>
      </c>
      <c r="E97" s="38">
        <v>8</v>
      </c>
      <c r="F97" s="38">
        <v>46.97</v>
      </c>
      <c r="G97" s="34">
        <f t="shared" si="6"/>
        <v>58.71</v>
      </c>
      <c r="H97" s="34">
        <f>ROUND((E97*G97),2)</f>
        <v>469.68</v>
      </c>
    </row>
    <row r="98" spans="1:10" ht="12.75">
      <c r="A98" s="25" t="s">
        <v>415</v>
      </c>
      <c r="B98" s="28" t="s">
        <v>410</v>
      </c>
      <c r="C98" s="36" t="s">
        <v>411</v>
      </c>
      <c r="D98" s="21" t="s">
        <v>31</v>
      </c>
      <c r="E98" s="38">
        <v>12</v>
      </c>
      <c r="F98" s="38">
        <v>34.66</v>
      </c>
      <c r="G98" s="34">
        <f t="shared" si="6"/>
        <v>43.33</v>
      </c>
      <c r="H98" s="34">
        <f>ROUND((E98*G98),2)</f>
        <v>519.96</v>
      </c>
      <c r="J98" s="128">
        <f>SUM(H79:H98)</f>
        <v>12121.740000000002</v>
      </c>
    </row>
    <row r="99" spans="1:8" ht="12.75" customHeight="1">
      <c r="A99" s="25"/>
      <c r="B99" s="28"/>
      <c r="C99" s="36"/>
      <c r="D99" s="21"/>
      <c r="E99" s="38"/>
      <c r="F99" s="38"/>
      <c r="G99" s="34">
        <f t="shared" si="6"/>
        <v>0</v>
      </c>
      <c r="H99" s="34">
        <f>ROUND((E99*G99),2)</f>
        <v>0</v>
      </c>
    </row>
    <row r="100" spans="1:8" ht="12.75">
      <c r="A100" s="45">
        <v>10</v>
      </c>
      <c r="B100" s="28"/>
      <c r="C100" s="111" t="s">
        <v>200</v>
      </c>
      <c r="D100" s="21"/>
      <c r="E100" s="38"/>
      <c r="F100" s="38"/>
      <c r="G100" s="34">
        <f t="shared" si="6"/>
        <v>0</v>
      </c>
      <c r="H100" s="34">
        <f t="shared" si="4"/>
        <v>0</v>
      </c>
    </row>
    <row r="101" spans="1:8" ht="24">
      <c r="A101" s="25" t="s">
        <v>349</v>
      </c>
      <c r="B101" s="28" t="s">
        <v>205</v>
      </c>
      <c r="C101" s="36" t="s">
        <v>204</v>
      </c>
      <c r="D101" s="21" t="s">
        <v>40</v>
      </c>
      <c r="E101" s="38">
        <v>12</v>
      </c>
      <c r="F101" s="38">
        <v>13.19</v>
      </c>
      <c r="G101" s="34">
        <f t="shared" si="6"/>
        <v>16.49</v>
      </c>
      <c r="H101" s="34">
        <f t="shared" si="4"/>
        <v>197.88</v>
      </c>
    </row>
    <row r="102" spans="1:8" ht="24">
      <c r="A102" s="25" t="s">
        <v>350</v>
      </c>
      <c r="B102" s="28" t="s">
        <v>206</v>
      </c>
      <c r="C102" s="116" t="s">
        <v>207</v>
      </c>
      <c r="D102" s="21" t="s">
        <v>40</v>
      </c>
      <c r="E102" s="38">
        <v>8.1</v>
      </c>
      <c r="F102" s="38">
        <v>26.87</v>
      </c>
      <c r="G102" s="34">
        <f aca="true" t="shared" si="7" ref="G102:G132">ROUND(F102+(F102*$H$9),2)</f>
        <v>33.59</v>
      </c>
      <c r="H102" s="34">
        <f t="shared" si="4"/>
        <v>272.08</v>
      </c>
    </row>
    <row r="103" spans="1:8" ht="24">
      <c r="A103" s="25" t="s">
        <v>351</v>
      </c>
      <c r="B103" s="28" t="s">
        <v>208</v>
      </c>
      <c r="C103" s="116" t="s">
        <v>209</v>
      </c>
      <c r="D103" s="21" t="s">
        <v>31</v>
      </c>
      <c r="E103" s="38">
        <v>9</v>
      </c>
      <c r="F103" s="38">
        <v>2.29</v>
      </c>
      <c r="G103" s="34">
        <f t="shared" si="7"/>
        <v>2.86</v>
      </c>
      <c r="H103" s="34">
        <f t="shared" si="4"/>
        <v>25.74</v>
      </c>
    </row>
    <row r="104" spans="1:8" ht="24">
      <c r="A104" s="25" t="s">
        <v>352</v>
      </c>
      <c r="B104" s="28" t="s">
        <v>210</v>
      </c>
      <c r="C104" s="116" t="s">
        <v>211</v>
      </c>
      <c r="D104" s="21" t="s">
        <v>31</v>
      </c>
      <c r="E104" s="38">
        <v>15</v>
      </c>
      <c r="F104" s="38">
        <v>4.97</v>
      </c>
      <c r="G104" s="34">
        <f t="shared" si="7"/>
        <v>6.21</v>
      </c>
      <c r="H104" s="34">
        <f t="shared" si="4"/>
        <v>93.15</v>
      </c>
    </row>
    <row r="105" spans="1:8" ht="24">
      <c r="A105" s="25" t="s">
        <v>353</v>
      </c>
      <c r="B105" s="28" t="s">
        <v>212</v>
      </c>
      <c r="C105" s="116" t="s">
        <v>213</v>
      </c>
      <c r="D105" s="24" t="s">
        <v>40</v>
      </c>
      <c r="E105" s="117">
        <v>36.55</v>
      </c>
      <c r="F105" s="38">
        <v>8.3</v>
      </c>
      <c r="G105" s="34">
        <f t="shared" si="7"/>
        <v>10.38</v>
      </c>
      <c r="H105" s="34">
        <f t="shared" si="4"/>
        <v>379.39</v>
      </c>
    </row>
    <row r="106" spans="1:8" ht="24">
      <c r="A106" s="25" t="s">
        <v>354</v>
      </c>
      <c r="B106" s="28" t="s">
        <v>214</v>
      </c>
      <c r="C106" s="116" t="s">
        <v>215</v>
      </c>
      <c r="D106" s="24" t="s">
        <v>40</v>
      </c>
      <c r="E106" s="117">
        <v>27.55</v>
      </c>
      <c r="F106" s="38">
        <v>8.47</v>
      </c>
      <c r="G106" s="34">
        <f t="shared" si="7"/>
        <v>10.59</v>
      </c>
      <c r="H106" s="34">
        <f t="shared" si="4"/>
        <v>291.75</v>
      </c>
    </row>
    <row r="107" spans="1:8" ht="36">
      <c r="A107" s="25" t="s">
        <v>355</v>
      </c>
      <c r="B107" s="28" t="s">
        <v>216</v>
      </c>
      <c r="C107" s="116" t="s">
        <v>217</v>
      </c>
      <c r="D107" s="21" t="s">
        <v>40</v>
      </c>
      <c r="E107" s="38">
        <v>1.5</v>
      </c>
      <c r="F107" s="38">
        <v>19.19</v>
      </c>
      <c r="G107" s="34">
        <f aca="true" t="shared" si="8" ref="G107:G112">ROUND(F107+(F107*$H$9),2)</f>
        <v>23.99</v>
      </c>
      <c r="H107" s="34">
        <f aca="true" t="shared" si="9" ref="H107:H112">ROUND((E107*G107),2)</f>
        <v>35.99</v>
      </c>
    </row>
    <row r="108" spans="1:15" ht="36">
      <c r="A108" s="25" t="s">
        <v>356</v>
      </c>
      <c r="B108" s="135" t="s">
        <v>270</v>
      </c>
      <c r="C108" s="136" t="s">
        <v>281</v>
      </c>
      <c r="D108" s="24" t="s">
        <v>40</v>
      </c>
      <c r="E108" s="137">
        <v>64</v>
      </c>
      <c r="F108" s="137">
        <v>67</v>
      </c>
      <c r="G108" s="138">
        <f t="shared" si="8"/>
        <v>83.75</v>
      </c>
      <c r="H108" s="138">
        <f t="shared" si="9"/>
        <v>5360</v>
      </c>
      <c r="J108" s="141"/>
      <c r="K108" s="134"/>
      <c r="L108" s="142"/>
      <c r="M108" s="142"/>
      <c r="N108" s="142"/>
      <c r="O108" s="142"/>
    </row>
    <row r="109" spans="1:15" ht="12.75">
      <c r="A109" s="25" t="s">
        <v>357</v>
      </c>
      <c r="B109" s="28" t="s">
        <v>140</v>
      </c>
      <c r="C109" s="139" t="s">
        <v>282</v>
      </c>
      <c r="D109" s="24" t="s">
        <v>31</v>
      </c>
      <c r="E109" s="137">
        <v>8</v>
      </c>
      <c r="F109" s="137">
        <v>17.89</v>
      </c>
      <c r="G109" s="138">
        <f t="shared" si="8"/>
        <v>22.36</v>
      </c>
      <c r="H109" s="138">
        <f t="shared" si="9"/>
        <v>178.88</v>
      </c>
      <c r="J109" s="141"/>
      <c r="K109" s="134"/>
      <c r="L109" s="142"/>
      <c r="M109" s="142"/>
      <c r="N109" s="142"/>
      <c r="O109" s="142"/>
    </row>
    <row r="110" spans="1:8" ht="24">
      <c r="A110" s="25" t="s">
        <v>358</v>
      </c>
      <c r="B110" s="28" t="s">
        <v>140</v>
      </c>
      <c r="C110" s="140" t="s">
        <v>271</v>
      </c>
      <c r="D110" s="24" t="s">
        <v>31</v>
      </c>
      <c r="E110" s="137">
        <v>8</v>
      </c>
      <c r="F110" s="137">
        <v>20.3</v>
      </c>
      <c r="G110" s="138">
        <f t="shared" si="8"/>
        <v>25.38</v>
      </c>
      <c r="H110" s="138">
        <f t="shared" si="9"/>
        <v>203.04</v>
      </c>
    </row>
    <row r="111" spans="1:8" ht="25.5">
      <c r="A111" s="25" t="s">
        <v>359</v>
      </c>
      <c r="B111" s="117">
        <v>39662</v>
      </c>
      <c r="C111" s="129" t="s">
        <v>280</v>
      </c>
      <c r="D111" s="21" t="s">
        <v>40</v>
      </c>
      <c r="E111" s="38">
        <v>64</v>
      </c>
      <c r="F111" s="38">
        <v>12</v>
      </c>
      <c r="G111" s="34">
        <f t="shared" si="8"/>
        <v>15</v>
      </c>
      <c r="H111" s="34">
        <f t="shared" si="9"/>
        <v>960</v>
      </c>
    </row>
    <row r="112" spans="1:8" ht="24">
      <c r="A112" s="25" t="s">
        <v>360</v>
      </c>
      <c r="B112" s="28" t="s">
        <v>140</v>
      </c>
      <c r="C112" s="116" t="s">
        <v>283</v>
      </c>
      <c r="D112" s="21" t="s">
        <v>40</v>
      </c>
      <c r="E112" s="38">
        <v>128</v>
      </c>
      <c r="F112" s="38">
        <v>3.89</v>
      </c>
      <c r="G112" s="34">
        <f t="shared" si="8"/>
        <v>4.86</v>
      </c>
      <c r="H112" s="34">
        <f t="shared" si="9"/>
        <v>622.08</v>
      </c>
    </row>
    <row r="113" spans="1:8" ht="36">
      <c r="A113" s="25" t="s">
        <v>361</v>
      </c>
      <c r="B113" s="120">
        <v>95797</v>
      </c>
      <c r="C113" s="119" t="s">
        <v>239</v>
      </c>
      <c r="D113" s="121" t="s">
        <v>31</v>
      </c>
      <c r="E113" s="122">
        <v>5</v>
      </c>
      <c r="F113" s="118">
        <v>31.24</v>
      </c>
      <c r="G113" s="34">
        <f t="shared" si="7"/>
        <v>39.05</v>
      </c>
      <c r="H113" s="34">
        <f t="shared" si="4"/>
        <v>195.25</v>
      </c>
    </row>
    <row r="114" spans="1:8" ht="36">
      <c r="A114" s="25" t="s">
        <v>362</v>
      </c>
      <c r="B114" s="120">
        <v>95791</v>
      </c>
      <c r="C114" s="119" t="s">
        <v>240</v>
      </c>
      <c r="D114" s="121" t="s">
        <v>31</v>
      </c>
      <c r="E114" s="122">
        <v>10</v>
      </c>
      <c r="F114" s="118">
        <v>26.83</v>
      </c>
      <c r="G114" s="34">
        <f t="shared" si="7"/>
        <v>33.54</v>
      </c>
      <c r="H114" s="34">
        <f t="shared" si="4"/>
        <v>335.4</v>
      </c>
    </row>
    <row r="115" spans="1:8" ht="36">
      <c r="A115" s="25" t="s">
        <v>363</v>
      </c>
      <c r="B115" s="120">
        <v>95809</v>
      </c>
      <c r="C115" s="119" t="s">
        <v>241</v>
      </c>
      <c r="D115" s="121" t="s">
        <v>31</v>
      </c>
      <c r="E115" s="122">
        <v>6</v>
      </c>
      <c r="F115" s="118">
        <v>19.22</v>
      </c>
      <c r="G115" s="34">
        <f t="shared" si="7"/>
        <v>24.03</v>
      </c>
      <c r="H115" s="34">
        <f t="shared" si="4"/>
        <v>144.18</v>
      </c>
    </row>
    <row r="116" spans="1:8" ht="36">
      <c r="A116" s="25" t="s">
        <v>364</v>
      </c>
      <c r="B116" s="120">
        <v>95747</v>
      </c>
      <c r="C116" s="119" t="s">
        <v>242</v>
      </c>
      <c r="D116" s="121" t="s">
        <v>40</v>
      </c>
      <c r="E116" s="120">
        <v>45.61</v>
      </c>
      <c r="F116" s="118">
        <v>18.49</v>
      </c>
      <c r="G116" s="34">
        <f t="shared" si="7"/>
        <v>23.11</v>
      </c>
      <c r="H116" s="34">
        <f t="shared" si="4"/>
        <v>1054.05</v>
      </c>
    </row>
    <row r="117" spans="1:8" ht="60">
      <c r="A117" s="25" t="s">
        <v>365</v>
      </c>
      <c r="B117" s="120">
        <v>91170</v>
      </c>
      <c r="C117" s="119" t="s">
        <v>243</v>
      </c>
      <c r="D117" s="121" t="s">
        <v>31</v>
      </c>
      <c r="E117" s="122">
        <v>26</v>
      </c>
      <c r="F117" s="118">
        <v>1.59</v>
      </c>
      <c r="G117" s="34">
        <f t="shared" si="7"/>
        <v>1.99</v>
      </c>
      <c r="H117" s="34">
        <f t="shared" si="4"/>
        <v>51.74</v>
      </c>
    </row>
    <row r="118" spans="1:8" ht="36">
      <c r="A118" s="25" t="s">
        <v>366</v>
      </c>
      <c r="B118" s="120">
        <v>91928</v>
      </c>
      <c r="C118" s="119" t="s">
        <v>244</v>
      </c>
      <c r="D118" s="121" t="s">
        <v>40</v>
      </c>
      <c r="E118" s="120">
        <v>185.07</v>
      </c>
      <c r="F118" s="118">
        <v>3.16</v>
      </c>
      <c r="G118" s="34">
        <f t="shared" si="7"/>
        <v>3.95</v>
      </c>
      <c r="H118" s="34">
        <f t="shared" si="4"/>
        <v>731.03</v>
      </c>
    </row>
    <row r="119" spans="1:8" ht="48">
      <c r="A119" s="25" t="s">
        <v>367</v>
      </c>
      <c r="B119" s="120" t="s">
        <v>245</v>
      </c>
      <c r="C119" s="119" t="s">
        <v>246</v>
      </c>
      <c r="D119" s="121" t="s">
        <v>31</v>
      </c>
      <c r="E119" s="122">
        <v>1</v>
      </c>
      <c r="F119" s="118">
        <v>383.44</v>
      </c>
      <c r="G119" s="34">
        <f t="shared" si="7"/>
        <v>479.3</v>
      </c>
      <c r="H119" s="34">
        <f t="shared" si="4"/>
        <v>479.3</v>
      </c>
    </row>
    <row r="120" spans="1:8" ht="24">
      <c r="A120" s="25" t="s">
        <v>368</v>
      </c>
      <c r="B120" s="120">
        <v>93663</v>
      </c>
      <c r="C120" s="119" t="s">
        <v>247</v>
      </c>
      <c r="D120" s="121" t="s">
        <v>31</v>
      </c>
      <c r="E120" s="122">
        <v>8</v>
      </c>
      <c r="F120" s="118">
        <v>55.13</v>
      </c>
      <c r="G120" s="34">
        <f t="shared" si="7"/>
        <v>68.91</v>
      </c>
      <c r="H120" s="34">
        <f t="shared" si="4"/>
        <v>551.28</v>
      </c>
    </row>
    <row r="121" spans="1:8" ht="24">
      <c r="A121" s="25" t="s">
        <v>369</v>
      </c>
      <c r="B121" s="120" t="s">
        <v>248</v>
      </c>
      <c r="C121" s="119" t="s">
        <v>249</v>
      </c>
      <c r="D121" s="121" t="s">
        <v>31</v>
      </c>
      <c r="E121" s="122">
        <v>1</v>
      </c>
      <c r="F121" s="118">
        <v>118.41</v>
      </c>
      <c r="G121" s="34">
        <f t="shared" si="7"/>
        <v>148.01</v>
      </c>
      <c r="H121" s="34">
        <f t="shared" si="4"/>
        <v>148.01</v>
      </c>
    </row>
    <row r="122" spans="1:8" ht="36">
      <c r="A122" s="25" t="s">
        <v>370</v>
      </c>
      <c r="B122" s="120">
        <v>91934</v>
      </c>
      <c r="C122" s="119" t="s">
        <v>250</v>
      </c>
      <c r="D122" s="121" t="s">
        <v>40</v>
      </c>
      <c r="E122" s="122">
        <v>6</v>
      </c>
      <c r="F122" s="118">
        <v>10.64</v>
      </c>
      <c r="G122" s="34">
        <f t="shared" si="7"/>
        <v>13.3</v>
      </c>
      <c r="H122" s="34">
        <f t="shared" si="4"/>
        <v>79.8</v>
      </c>
    </row>
    <row r="123" spans="1:8" ht="36">
      <c r="A123" s="25" t="s">
        <v>371</v>
      </c>
      <c r="B123" s="123">
        <v>91926</v>
      </c>
      <c r="C123" s="124" t="s">
        <v>418</v>
      </c>
      <c r="D123" s="125" t="s">
        <v>40</v>
      </c>
      <c r="E123" s="126">
        <v>78.63</v>
      </c>
      <c r="F123" s="127">
        <v>2.01</v>
      </c>
      <c r="G123" s="34">
        <f t="shared" si="7"/>
        <v>2.51</v>
      </c>
      <c r="H123" s="34">
        <f t="shared" si="4"/>
        <v>197.36</v>
      </c>
    </row>
    <row r="124" spans="1:8" ht="24">
      <c r="A124" s="25" t="s">
        <v>372</v>
      </c>
      <c r="B124" s="123">
        <v>91992</v>
      </c>
      <c r="C124" s="124" t="s">
        <v>272</v>
      </c>
      <c r="D124" s="125" t="s">
        <v>31</v>
      </c>
      <c r="E124" s="126">
        <v>13</v>
      </c>
      <c r="F124" s="127">
        <v>25.89</v>
      </c>
      <c r="G124" s="34">
        <f t="shared" si="7"/>
        <v>32.36</v>
      </c>
      <c r="H124" s="34">
        <f t="shared" si="4"/>
        <v>420.68</v>
      </c>
    </row>
    <row r="125" spans="1:8" ht="24">
      <c r="A125" s="25" t="s">
        <v>373</v>
      </c>
      <c r="B125" s="123">
        <v>1872</v>
      </c>
      <c r="C125" s="124" t="s">
        <v>273</v>
      </c>
      <c r="D125" s="125" t="s">
        <v>31</v>
      </c>
      <c r="E125" s="126">
        <v>13</v>
      </c>
      <c r="F125" s="127">
        <v>1.41</v>
      </c>
      <c r="G125" s="34">
        <f t="shared" si="7"/>
        <v>1.76</v>
      </c>
      <c r="H125" s="34">
        <f t="shared" si="4"/>
        <v>22.88</v>
      </c>
    </row>
    <row r="126" spans="1:8" ht="24">
      <c r="A126" s="25" t="s">
        <v>374</v>
      </c>
      <c r="B126" s="123">
        <v>20111</v>
      </c>
      <c r="C126" s="124" t="s">
        <v>274</v>
      </c>
      <c r="D126" s="125" t="s">
        <v>31</v>
      </c>
      <c r="E126" s="126">
        <v>2</v>
      </c>
      <c r="F126" s="127">
        <v>6.9</v>
      </c>
      <c r="G126" s="34">
        <f t="shared" si="7"/>
        <v>8.63</v>
      </c>
      <c r="H126" s="34">
        <f t="shared" si="4"/>
        <v>17.26</v>
      </c>
    </row>
    <row r="127" spans="1:8" ht="43.5" customHeight="1">
      <c r="A127" s="25" t="s">
        <v>375</v>
      </c>
      <c r="B127" s="123">
        <v>91831</v>
      </c>
      <c r="C127" s="150" t="s">
        <v>417</v>
      </c>
      <c r="D127" s="125" t="s">
        <v>40</v>
      </c>
      <c r="E127" s="126">
        <v>41.1</v>
      </c>
      <c r="F127" s="127">
        <v>4.37</v>
      </c>
      <c r="G127" s="34">
        <f t="shared" si="7"/>
        <v>5.46</v>
      </c>
      <c r="H127" s="34">
        <f t="shared" si="4"/>
        <v>224.41</v>
      </c>
    </row>
    <row r="128" spans="1:8" ht="12.75">
      <c r="A128" s="25" t="s">
        <v>376</v>
      </c>
      <c r="B128" s="123">
        <v>39387</v>
      </c>
      <c r="C128" s="124" t="s">
        <v>275</v>
      </c>
      <c r="D128" s="125" t="s">
        <v>31</v>
      </c>
      <c r="E128" s="126">
        <v>70</v>
      </c>
      <c r="F128" s="127">
        <v>45.96</v>
      </c>
      <c r="G128" s="34">
        <f t="shared" si="7"/>
        <v>57.45</v>
      </c>
      <c r="H128" s="34">
        <f t="shared" si="4"/>
        <v>4021.5</v>
      </c>
    </row>
    <row r="129" spans="1:8" ht="24">
      <c r="A129" s="25" t="s">
        <v>377</v>
      </c>
      <c r="B129" s="123">
        <v>38194</v>
      </c>
      <c r="C129" s="124" t="s">
        <v>276</v>
      </c>
      <c r="D129" s="125" t="s">
        <v>31</v>
      </c>
      <c r="E129" s="126">
        <v>15</v>
      </c>
      <c r="F129" s="127">
        <v>25.91</v>
      </c>
      <c r="G129" s="34">
        <f t="shared" si="7"/>
        <v>32.39</v>
      </c>
      <c r="H129" s="34">
        <f t="shared" si="4"/>
        <v>485.85</v>
      </c>
    </row>
    <row r="130" spans="1:8" ht="24">
      <c r="A130" s="25" t="s">
        <v>378</v>
      </c>
      <c r="B130" s="123">
        <v>38773</v>
      </c>
      <c r="C130" s="124" t="s">
        <v>277</v>
      </c>
      <c r="D130" s="125" t="s">
        <v>31</v>
      </c>
      <c r="E130" s="126">
        <v>15</v>
      </c>
      <c r="F130" s="127">
        <v>2.92</v>
      </c>
      <c r="G130" s="34">
        <f t="shared" si="7"/>
        <v>3.65</v>
      </c>
      <c r="H130" s="34">
        <f t="shared" si="4"/>
        <v>54.75</v>
      </c>
    </row>
    <row r="131" spans="1:8" ht="24">
      <c r="A131" s="25" t="s">
        <v>379</v>
      </c>
      <c r="B131" s="106" t="s">
        <v>279</v>
      </c>
      <c r="C131" s="124" t="s">
        <v>278</v>
      </c>
      <c r="D131" s="125" t="s">
        <v>31</v>
      </c>
      <c r="E131" s="126">
        <v>35</v>
      </c>
      <c r="F131" s="127">
        <v>65.81</v>
      </c>
      <c r="G131" s="34">
        <f t="shared" si="7"/>
        <v>82.26</v>
      </c>
      <c r="H131" s="34">
        <f t="shared" si="4"/>
        <v>2879.1</v>
      </c>
    </row>
    <row r="132" spans="1:8" ht="38.25">
      <c r="A132" s="25" t="s">
        <v>380</v>
      </c>
      <c r="B132" s="143" t="s">
        <v>286</v>
      </c>
      <c r="C132" s="144" t="s">
        <v>287</v>
      </c>
      <c r="D132" s="143" t="s">
        <v>31</v>
      </c>
      <c r="E132" s="145">
        <v>45</v>
      </c>
      <c r="F132" s="143">
        <v>120.57</v>
      </c>
      <c r="G132" s="34">
        <f t="shared" si="7"/>
        <v>150.71</v>
      </c>
      <c r="H132" s="34">
        <f t="shared" si="4"/>
        <v>6781.95</v>
      </c>
    </row>
    <row r="133" spans="1:8" ht="25.5">
      <c r="A133" s="25" t="s">
        <v>381</v>
      </c>
      <c r="B133" s="143" t="s">
        <v>288</v>
      </c>
      <c r="C133" s="144" t="s">
        <v>289</v>
      </c>
      <c r="D133" s="143" t="s">
        <v>40</v>
      </c>
      <c r="E133" s="145">
        <v>915</v>
      </c>
      <c r="F133" s="143">
        <v>4.17</v>
      </c>
      <c r="G133" s="34">
        <f>ROUND(F133+(F133*$H$9),2)</f>
        <v>5.21</v>
      </c>
      <c r="H133" s="34">
        <f>ROUND((E133*G133),2)</f>
        <v>4767.15</v>
      </c>
    </row>
    <row r="134" spans="1:10" ht="12.75">
      <c r="A134" s="25" t="s">
        <v>382</v>
      </c>
      <c r="B134" s="146">
        <v>38104</v>
      </c>
      <c r="C134" s="146" t="s">
        <v>290</v>
      </c>
      <c r="D134" s="143" t="s">
        <v>31</v>
      </c>
      <c r="E134" s="117">
        <v>45</v>
      </c>
      <c r="F134" s="117">
        <v>22.77</v>
      </c>
      <c r="G134" s="34">
        <f>ROUND(F134+(F134*$H$9),2)</f>
        <v>28.46</v>
      </c>
      <c r="H134" s="34">
        <f>ROUND((E134*G134),2)</f>
        <v>1280.7</v>
      </c>
      <c r="J134" s="128">
        <f>SUM(H101:H134)</f>
        <v>33543.60999999999</v>
      </c>
    </row>
    <row r="135" spans="1:8" ht="12.75">
      <c r="A135" s="25"/>
      <c r="B135" s="146"/>
      <c r="C135" s="147"/>
      <c r="D135" s="143"/>
      <c r="E135" s="117"/>
      <c r="F135" s="117"/>
      <c r="G135" s="34"/>
      <c r="H135" s="34"/>
    </row>
    <row r="136" spans="1:8" ht="12.75">
      <c r="A136" s="25">
        <v>11</v>
      </c>
      <c r="B136" s="28"/>
      <c r="C136" s="112" t="s">
        <v>201</v>
      </c>
      <c r="D136" s="21"/>
      <c r="E136" s="38"/>
      <c r="F136" s="38"/>
      <c r="G136" s="34">
        <f aca="true" t="shared" si="10" ref="G136:G145">ROUND(F136+(F136*$H$9),2)</f>
        <v>0</v>
      </c>
      <c r="H136" s="34">
        <f t="shared" si="4"/>
        <v>0</v>
      </c>
    </row>
    <row r="137" spans="1:8" ht="24">
      <c r="A137" s="25" t="s">
        <v>383</v>
      </c>
      <c r="B137" s="28" t="s">
        <v>224</v>
      </c>
      <c r="C137" s="36" t="s">
        <v>229</v>
      </c>
      <c r="D137" s="24" t="s">
        <v>37</v>
      </c>
      <c r="E137" s="38">
        <v>6.66</v>
      </c>
      <c r="F137" s="38">
        <v>135.8</v>
      </c>
      <c r="G137" s="34">
        <f t="shared" si="10"/>
        <v>169.75</v>
      </c>
      <c r="H137" s="34">
        <f t="shared" si="4"/>
        <v>1130.54</v>
      </c>
    </row>
    <row r="138" spans="1:8" ht="24">
      <c r="A138" s="25" t="s">
        <v>384</v>
      </c>
      <c r="B138" s="28" t="s">
        <v>225</v>
      </c>
      <c r="C138" s="36" t="s">
        <v>226</v>
      </c>
      <c r="D138" s="24" t="s">
        <v>37</v>
      </c>
      <c r="E138" s="38">
        <v>6.66</v>
      </c>
      <c r="F138" s="38">
        <v>149.28</v>
      </c>
      <c r="G138" s="34">
        <f t="shared" si="10"/>
        <v>186.6</v>
      </c>
      <c r="H138" s="34">
        <f t="shared" si="4"/>
        <v>1242.76</v>
      </c>
    </row>
    <row r="139" spans="1:8" ht="24">
      <c r="A139" s="25" t="s">
        <v>385</v>
      </c>
      <c r="B139" s="28" t="s">
        <v>228</v>
      </c>
      <c r="C139" s="36" t="s">
        <v>227</v>
      </c>
      <c r="D139" s="21" t="s">
        <v>31</v>
      </c>
      <c r="E139" s="38">
        <v>5</v>
      </c>
      <c r="F139" s="38">
        <v>2.19</v>
      </c>
      <c r="G139" s="34">
        <f t="shared" si="10"/>
        <v>2.74</v>
      </c>
      <c r="H139" s="34">
        <f t="shared" si="4"/>
        <v>13.7</v>
      </c>
    </row>
    <row r="140" spans="1:8" ht="24">
      <c r="A140" s="25" t="s">
        <v>386</v>
      </c>
      <c r="B140" s="28" t="s">
        <v>233</v>
      </c>
      <c r="C140" s="36" t="s">
        <v>234</v>
      </c>
      <c r="D140" s="21" t="s">
        <v>40</v>
      </c>
      <c r="E140" s="38">
        <v>9.56</v>
      </c>
      <c r="F140" s="38">
        <v>47.26</v>
      </c>
      <c r="G140" s="34">
        <f t="shared" si="10"/>
        <v>59.08</v>
      </c>
      <c r="H140" s="34">
        <f t="shared" si="4"/>
        <v>564.8</v>
      </c>
    </row>
    <row r="141" spans="1:8" ht="12.75">
      <c r="A141" s="25" t="s">
        <v>387</v>
      </c>
      <c r="B141" s="28" t="s">
        <v>222</v>
      </c>
      <c r="C141" s="36" t="s">
        <v>223</v>
      </c>
      <c r="D141" s="21" t="s">
        <v>40</v>
      </c>
      <c r="E141" s="38">
        <v>7.22</v>
      </c>
      <c r="F141" s="38">
        <v>359.41</v>
      </c>
      <c r="G141" s="34">
        <f t="shared" si="10"/>
        <v>449.26</v>
      </c>
      <c r="H141" s="34">
        <f t="shared" si="4"/>
        <v>3243.66</v>
      </c>
    </row>
    <row r="142" spans="1:8" ht="12.75" customHeight="1">
      <c r="A142" s="25" t="s">
        <v>388</v>
      </c>
      <c r="B142" s="28" t="s">
        <v>203</v>
      </c>
      <c r="C142" s="36" t="s">
        <v>202</v>
      </c>
      <c r="D142" s="24" t="s">
        <v>37</v>
      </c>
      <c r="E142" s="38">
        <v>169</v>
      </c>
      <c r="F142" s="38">
        <v>30.22</v>
      </c>
      <c r="G142" s="34">
        <f t="shared" si="10"/>
        <v>37.78</v>
      </c>
      <c r="H142" s="34">
        <f t="shared" si="4"/>
        <v>6384.82</v>
      </c>
    </row>
    <row r="143" spans="1:8" ht="24.75" customHeight="1">
      <c r="A143" s="25" t="s">
        <v>389</v>
      </c>
      <c r="B143" s="28" t="s">
        <v>254</v>
      </c>
      <c r="C143" s="36" t="s">
        <v>253</v>
      </c>
      <c r="D143" s="21" t="s">
        <v>40</v>
      </c>
      <c r="E143" s="38">
        <v>2</v>
      </c>
      <c r="F143" s="38">
        <v>419.29</v>
      </c>
      <c r="G143" s="34">
        <f t="shared" si="10"/>
        <v>524.11</v>
      </c>
      <c r="H143" s="34">
        <f>ROUND((E143*G143),2)</f>
        <v>1048.22</v>
      </c>
    </row>
    <row r="144" spans="1:8" ht="24">
      <c r="A144" s="25" t="s">
        <v>390</v>
      </c>
      <c r="B144" s="28" t="s">
        <v>230</v>
      </c>
      <c r="C144" s="36" t="s">
        <v>238</v>
      </c>
      <c r="D144" s="21" t="s">
        <v>40</v>
      </c>
      <c r="E144" s="38">
        <v>8</v>
      </c>
      <c r="F144" s="38">
        <v>168.38</v>
      </c>
      <c r="G144" s="34">
        <f t="shared" si="10"/>
        <v>210.48</v>
      </c>
      <c r="H144" s="34">
        <f>ROUND((E144*G144),2)</f>
        <v>1683.84</v>
      </c>
    </row>
    <row r="145" spans="1:8" ht="48">
      <c r="A145" s="25" t="s">
        <v>391</v>
      </c>
      <c r="B145" s="28" t="s">
        <v>232</v>
      </c>
      <c r="C145" s="36" t="s">
        <v>231</v>
      </c>
      <c r="D145" s="37" t="s">
        <v>40</v>
      </c>
      <c r="E145" s="46">
        <v>5.52</v>
      </c>
      <c r="F145" s="38">
        <v>734.99</v>
      </c>
      <c r="G145" s="34">
        <f t="shared" si="10"/>
        <v>918.74</v>
      </c>
      <c r="H145" s="34">
        <f>ROUND((E145*G145),2)</f>
        <v>5071.44</v>
      </c>
    </row>
    <row r="146" spans="1:10" ht="12.75">
      <c r="A146" s="25" t="s">
        <v>402</v>
      </c>
      <c r="B146" s="28" t="s">
        <v>400</v>
      </c>
      <c r="C146" s="36" t="s">
        <v>401</v>
      </c>
      <c r="D146" s="24" t="s">
        <v>37</v>
      </c>
      <c r="E146" s="46">
        <v>303.07</v>
      </c>
      <c r="F146" s="38">
        <v>4.15</v>
      </c>
      <c r="G146" s="34">
        <f>ROUND(F146+(F146*$H$9),2)</f>
        <v>5.19</v>
      </c>
      <c r="H146" s="34">
        <f>ROUND((E146*G146),2)</f>
        <v>1572.93</v>
      </c>
      <c r="J146" s="128">
        <f>SUM(H137:H146)</f>
        <v>21956.71</v>
      </c>
    </row>
    <row r="147" spans="1:8" ht="12.75">
      <c r="A147" s="22"/>
      <c r="B147" s="28"/>
      <c r="C147" s="36"/>
      <c r="D147" s="37"/>
      <c r="E147" s="46"/>
      <c r="F147" s="38"/>
      <c r="G147" s="34">
        <f aca="true" t="shared" si="11" ref="G147:G156">ROUND(F147+(F147*$H$9),2)</f>
        <v>0</v>
      </c>
      <c r="H147" s="34">
        <f aca="true" t="shared" si="12" ref="H147:H156">ROUND((E147*G147),2)</f>
        <v>0</v>
      </c>
    </row>
    <row r="148" spans="1:8" ht="12.75">
      <c r="A148" s="148" t="s">
        <v>392</v>
      </c>
      <c r="B148" s="28"/>
      <c r="C148" s="112" t="s">
        <v>255</v>
      </c>
      <c r="D148" s="37"/>
      <c r="E148" s="46"/>
      <c r="F148" s="38"/>
      <c r="G148" s="34">
        <f t="shared" si="11"/>
        <v>0</v>
      </c>
      <c r="H148" s="34">
        <f t="shared" si="12"/>
        <v>0</v>
      </c>
    </row>
    <row r="149" spans="1:8" ht="24">
      <c r="A149" s="22" t="s">
        <v>393</v>
      </c>
      <c r="B149" s="28" t="s">
        <v>259</v>
      </c>
      <c r="C149" s="36" t="s">
        <v>256</v>
      </c>
      <c r="D149" s="21" t="s">
        <v>31</v>
      </c>
      <c r="E149" s="46">
        <v>13</v>
      </c>
      <c r="F149" s="38">
        <v>66.02</v>
      </c>
      <c r="G149" s="34">
        <f t="shared" si="11"/>
        <v>82.53</v>
      </c>
      <c r="H149" s="34">
        <f t="shared" si="12"/>
        <v>1072.89</v>
      </c>
    </row>
    <row r="150" spans="1:8" ht="24">
      <c r="A150" s="22" t="s">
        <v>394</v>
      </c>
      <c r="B150" s="28" t="s">
        <v>257</v>
      </c>
      <c r="C150" s="36" t="s">
        <v>258</v>
      </c>
      <c r="D150" s="21" t="s">
        <v>31</v>
      </c>
      <c r="E150" s="46">
        <v>5</v>
      </c>
      <c r="F150" s="38">
        <v>153.49</v>
      </c>
      <c r="G150" s="34">
        <f t="shared" si="11"/>
        <v>191.86</v>
      </c>
      <c r="H150" s="34">
        <f t="shared" si="12"/>
        <v>959.3</v>
      </c>
    </row>
    <row r="151" spans="1:8" ht="12.75" customHeight="1">
      <c r="A151" s="22" t="s">
        <v>395</v>
      </c>
      <c r="B151" s="28" t="s">
        <v>269</v>
      </c>
      <c r="C151" s="36" t="s">
        <v>268</v>
      </c>
      <c r="D151" s="21" t="s">
        <v>31</v>
      </c>
      <c r="E151" s="46">
        <v>1</v>
      </c>
      <c r="F151" s="38">
        <v>401.49</v>
      </c>
      <c r="G151" s="34">
        <f>ROUND(F151+(F151*$H$9),2)</f>
        <v>501.86</v>
      </c>
      <c r="H151" s="34">
        <f>ROUND((E151*G151),2)</f>
        <v>501.86</v>
      </c>
    </row>
    <row r="152" spans="1:8" ht="24">
      <c r="A152" s="22" t="s">
        <v>396</v>
      </c>
      <c r="B152" s="28" t="s">
        <v>260</v>
      </c>
      <c r="C152" s="36" t="s">
        <v>267</v>
      </c>
      <c r="D152" s="21" t="s">
        <v>31</v>
      </c>
      <c r="E152" s="46">
        <v>7</v>
      </c>
      <c r="F152" s="38">
        <v>24.31</v>
      </c>
      <c r="G152" s="34">
        <f t="shared" si="11"/>
        <v>30.39</v>
      </c>
      <c r="H152" s="34">
        <f t="shared" si="12"/>
        <v>212.73</v>
      </c>
    </row>
    <row r="153" spans="1:8" ht="12.75">
      <c r="A153" s="22" t="s">
        <v>397</v>
      </c>
      <c r="B153" s="28" t="s">
        <v>262</v>
      </c>
      <c r="C153" s="36" t="s">
        <v>261</v>
      </c>
      <c r="D153" s="21" t="s">
        <v>31</v>
      </c>
      <c r="E153" s="46">
        <v>6</v>
      </c>
      <c r="F153" s="38">
        <v>23.8</v>
      </c>
      <c r="G153" s="34">
        <f t="shared" si="11"/>
        <v>29.75</v>
      </c>
      <c r="H153" s="34">
        <f t="shared" si="12"/>
        <v>178.5</v>
      </c>
    </row>
    <row r="154" spans="1:8" ht="24">
      <c r="A154" s="22" t="s">
        <v>398</v>
      </c>
      <c r="B154" s="28" t="s">
        <v>264</v>
      </c>
      <c r="C154" s="36" t="s">
        <v>263</v>
      </c>
      <c r="D154" s="21" t="s">
        <v>31</v>
      </c>
      <c r="E154" s="46">
        <v>1</v>
      </c>
      <c r="F154" s="38">
        <v>24.31</v>
      </c>
      <c r="G154" s="34">
        <f t="shared" si="11"/>
        <v>30.39</v>
      </c>
      <c r="H154" s="34">
        <f t="shared" si="12"/>
        <v>30.39</v>
      </c>
    </row>
    <row r="155" spans="1:10" ht="12.75">
      <c r="A155" s="22" t="s">
        <v>399</v>
      </c>
      <c r="B155" s="28" t="s">
        <v>266</v>
      </c>
      <c r="C155" s="36" t="s">
        <v>265</v>
      </c>
      <c r="D155" s="21" t="s">
        <v>31</v>
      </c>
      <c r="E155" s="46">
        <v>22</v>
      </c>
      <c r="F155" s="38">
        <v>24.31</v>
      </c>
      <c r="G155" s="34">
        <f t="shared" si="11"/>
        <v>30.39</v>
      </c>
      <c r="H155" s="34">
        <f t="shared" si="12"/>
        <v>668.58</v>
      </c>
      <c r="J155" s="128">
        <f>SUM(H149:H155)</f>
        <v>3624.25</v>
      </c>
    </row>
    <row r="156" spans="1:8" ht="12.75">
      <c r="A156" s="22"/>
      <c r="B156" s="28"/>
      <c r="C156" s="36"/>
      <c r="D156" s="37"/>
      <c r="E156" s="46"/>
      <c r="F156" s="38"/>
      <c r="G156" s="34">
        <f t="shared" si="11"/>
        <v>0</v>
      </c>
      <c r="H156" s="34">
        <f t="shared" si="12"/>
        <v>0</v>
      </c>
    </row>
    <row r="157" spans="1:10" ht="18" customHeight="1" thickBot="1">
      <c r="A157" s="188" t="s">
        <v>19</v>
      </c>
      <c r="B157" s="189"/>
      <c r="C157" s="189"/>
      <c r="D157" s="189"/>
      <c r="E157" s="189"/>
      <c r="F157" s="189"/>
      <c r="G157" s="190"/>
      <c r="H157" s="19">
        <f>SUM(H13:H155)</f>
        <v>237068.33</v>
      </c>
      <c r="J157" s="128">
        <f>J155+J146+J134+J98+J76+J67+J59+J54+J45+J41+J29+J15</f>
        <v>237068.33</v>
      </c>
    </row>
    <row r="158" spans="1:8" ht="14.25" customHeight="1">
      <c r="A158" s="6"/>
      <c r="B158" s="6"/>
      <c r="C158" s="6"/>
      <c r="D158" s="6"/>
      <c r="E158" s="6"/>
      <c r="F158" s="6"/>
      <c r="G158" s="6"/>
      <c r="H158" s="7"/>
    </row>
    <row r="159" spans="1:8" ht="11.25" customHeight="1">
      <c r="A159" s="8"/>
      <c r="B159" s="9"/>
      <c r="C159" s="8"/>
      <c r="D159" s="8"/>
      <c r="E159" s="9"/>
      <c r="F159" s="9"/>
      <c r="G159" s="8"/>
      <c r="H159" s="8"/>
    </row>
    <row r="160" spans="1:8" ht="11.25" customHeight="1">
      <c r="A160" s="8"/>
      <c r="B160" s="174"/>
      <c r="C160" s="174"/>
      <c r="D160" s="8"/>
      <c r="E160" s="174"/>
      <c r="F160" s="174"/>
      <c r="G160" s="9"/>
      <c r="H160" s="8"/>
    </row>
    <row r="161" spans="1:8" ht="12.75">
      <c r="A161" s="10"/>
      <c r="B161" s="181" t="s">
        <v>13</v>
      </c>
      <c r="C161" s="181"/>
      <c r="D161" s="10"/>
      <c r="E161" s="173" t="s">
        <v>11</v>
      </c>
      <c r="F161" s="173"/>
      <c r="G161" s="11"/>
      <c r="H161" s="10"/>
    </row>
    <row r="162" ht="12.75" hidden="1"/>
    <row r="165" spans="1:8" ht="11.25" customHeight="1">
      <c r="A165" s="8"/>
      <c r="B165" s="174"/>
      <c r="C165" s="174"/>
      <c r="D165" s="8"/>
      <c r="E165" s="171"/>
      <c r="F165" s="171"/>
      <c r="G165" s="9"/>
      <c r="H165" s="8"/>
    </row>
    <row r="166" spans="1:8" ht="12.75">
      <c r="A166" s="10"/>
      <c r="B166" s="172" t="s">
        <v>14</v>
      </c>
      <c r="C166" s="172"/>
      <c r="D166" s="10"/>
      <c r="E166" s="173"/>
      <c r="F166" s="173"/>
      <c r="G166" s="11"/>
      <c r="H166" s="10"/>
    </row>
    <row r="167" spans="1:8" ht="12.75">
      <c r="A167" s="10"/>
      <c r="B167" s="11"/>
      <c r="C167" s="11"/>
      <c r="D167" s="10"/>
      <c r="E167" s="11"/>
      <c r="F167" s="11"/>
      <c r="G167" s="11"/>
      <c r="H167" s="10"/>
    </row>
    <row r="168" spans="2:11" ht="11.25" customHeight="1">
      <c r="B168" s="106"/>
      <c r="E168" s="106"/>
      <c r="F168" s="14"/>
      <c r="J168" s="14"/>
      <c r="K168" s="14"/>
    </row>
    <row r="169" spans="2:11" ht="12" customHeight="1">
      <c r="B169" s="106"/>
      <c r="E169" s="106"/>
      <c r="F169" s="14"/>
      <c r="J169" s="14"/>
      <c r="K169" s="14"/>
    </row>
    <row r="170" spans="2:11" ht="13.5" customHeight="1">
      <c r="B170" s="106"/>
      <c r="E170" s="106"/>
      <c r="F170" s="14"/>
      <c r="J170" s="14"/>
      <c r="K170" s="14"/>
    </row>
    <row r="171" ht="13.5" customHeight="1"/>
    <row r="172" ht="4.5" customHeight="1"/>
    <row r="187" spans="1:7" ht="12.75">
      <c r="A187" s="49" t="s">
        <v>71</v>
      </c>
      <c r="B187" s="51" t="s">
        <v>70</v>
      </c>
      <c r="C187" s="50" t="s">
        <v>72</v>
      </c>
      <c r="D187" s="51" t="s">
        <v>73</v>
      </c>
      <c r="E187" s="96"/>
      <c r="F187" s="52"/>
      <c r="G187" s="53"/>
    </row>
    <row r="188" spans="1:7" ht="12.75">
      <c r="A188" s="54" t="s">
        <v>74</v>
      </c>
      <c r="B188" s="56" t="s">
        <v>5</v>
      </c>
      <c r="C188" s="55" t="s">
        <v>1</v>
      </c>
      <c r="D188" s="56" t="s">
        <v>3</v>
      </c>
      <c r="E188" s="97" t="s">
        <v>75</v>
      </c>
      <c r="F188" s="57" t="s">
        <v>76</v>
      </c>
      <c r="G188" s="58" t="s">
        <v>77</v>
      </c>
    </row>
    <row r="189" spans="1:7" ht="12.75">
      <c r="A189" s="59" t="s">
        <v>78</v>
      </c>
      <c r="B189" s="61" t="s">
        <v>79</v>
      </c>
      <c r="C189" s="60" t="s">
        <v>80</v>
      </c>
      <c r="D189" s="61" t="s">
        <v>17</v>
      </c>
      <c r="E189" s="98">
        <v>1.1</v>
      </c>
      <c r="F189" s="62">
        <v>67.65</v>
      </c>
      <c r="G189" s="63">
        <f>ROUND(F189*E189,2)</f>
        <v>74.42</v>
      </c>
    </row>
    <row r="190" spans="1:7" ht="12.75">
      <c r="A190" s="59" t="s">
        <v>78</v>
      </c>
      <c r="B190" s="61" t="s">
        <v>81</v>
      </c>
      <c r="C190" s="60" t="s">
        <v>82</v>
      </c>
      <c r="D190" s="61" t="s">
        <v>83</v>
      </c>
      <c r="E190" s="98">
        <v>8</v>
      </c>
      <c r="F190" s="62">
        <v>1.36</v>
      </c>
      <c r="G190" s="63">
        <f>ROUND(F190*E190,2)</f>
        <v>10.88</v>
      </c>
    </row>
    <row r="191" spans="1:7" ht="12.75">
      <c r="A191" s="59" t="s">
        <v>84</v>
      </c>
      <c r="B191" s="61" t="s">
        <v>85</v>
      </c>
      <c r="C191" s="60" t="s">
        <v>86</v>
      </c>
      <c r="D191" s="61" t="s">
        <v>87</v>
      </c>
      <c r="E191" s="98">
        <v>0.22</v>
      </c>
      <c r="F191" s="62">
        <v>12.219999999999999</v>
      </c>
      <c r="G191" s="63">
        <f>ROUND(F191*E191,2)</f>
        <v>2.69</v>
      </c>
    </row>
    <row r="192" spans="1:7" ht="12.75">
      <c r="A192" s="59" t="s">
        <v>84</v>
      </c>
      <c r="B192" s="61" t="s">
        <v>88</v>
      </c>
      <c r="C192" s="60" t="s">
        <v>89</v>
      </c>
      <c r="D192" s="61" t="s">
        <v>87</v>
      </c>
      <c r="E192" s="98">
        <v>0.44</v>
      </c>
      <c r="F192" s="62">
        <v>15.72</v>
      </c>
      <c r="G192" s="63">
        <f>ROUND(F192*E192,2)</f>
        <v>6.92</v>
      </c>
    </row>
    <row r="193" spans="1:7" ht="12.75">
      <c r="A193" s="59" t="s">
        <v>84</v>
      </c>
      <c r="B193" s="61" t="s">
        <v>90</v>
      </c>
      <c r="C193" s="60" t="s">
        <v>91</v>
      </c>
      <c r="D193" s="61" t="s">
        <v>17</v>
      </c>
      <c r="E193" s="98">
        <v>1</v>
      </c>
      <c r="F193" s="62">
        <v>6.928999999999999</v>
      </c>
      <c r="G193" s="63">
        <f>ROUND(F193*E193,2)</f>
        <v>6.93</v>
      </c>
    </row>
    <row r="194" spans="1:7" ht="12.75">
      <c r="A194" s="64"/>
      <c r="B194" s="66"/>
      <c r="C194" s="65"/>
      <c r="D194" s="66"/>
      <c r="E194" s="99"/>
      <c r="F194" s="67"/>
      <c r="G194" s="68"/>
    </row>
    <row r="195" spans="1:7" ht="12.75">
      <c r="A195" s="69" t="s">
        <v>70</v>
      </c>
      <c r="B195" s="71"/>
      <c r="C195" s="70"/>
      <c r="D195" s="71"/>
      <c r="E195" s="100"/>
      <c r="F195" s="72"/>
      <c r="G195" s="73">
        <f>SUM(G189:G194)</f>
        <v>101.84</v>
      </c>
    </row>
    <row r="196" spans="1:7" ht="12.75">
      <c r="A196" s="74" t="s">
        <v>92</v>
      </c>
      <c r="B196" s="131"/>
      <c r="C196" s="75"/>
      <c r="D196" s="76"/>
      <c r="E196" s="101" t="s">
        <v>93</v>
      </c>
      <c r="F196" s="77" t="e">
        <f>G196/$G$41145</f>
        <v>#DIV/0!</v>
      </c>
      <c r="G196" s="78">
        <f>_xlfn.SUMIFS(G189:G194,A189:A194,"MAT.")+_xlfn.SUMIFS(G189:G194,A189:A194,"EQ.LOC")+_xlfn.SUMIFS(G189:G194,A189:A194,"EQ.CH")+_xlfn.SUMIFS(G189:G194,A189:A194,"EQ.AQ.")+_xlfn.SUMIFS(G189:G194,A189:A194,"DIVER")</f>
        <v>85.3</v>
      </c>
    </row>
    <row r="197" spans="1:7" ht="12.75">
      <c r="A197" s="79"/>
      <c r="B197" s="132"/>
      <c r="C197" s="80"/>
      <c r="D197" s="81"/>
      <c r="E197" s="102" t="s">
        <v>94</v>
      </c>
      <c r="F197" s="83" t="e">
        <f>G197/$G$41145</f>
        <v>#DIV/0!</v>
      </c>
      <c r="G197" s="84">
        <f>_xlfn.SUMIFS(G189:G194,A189:A194,"M.O.")</f>
        <v>0</v>
      </c>
    </row>
    <row r="198" spans="1:7" ht="12.75">
      <c r="A198" s="79"/>
      <c r="B198" s="132"/>
      <c r="C198" s="80"/>
      <c r="D198" s="81"/>
      <c r="E198" s="102" t="s">
        <v>95</v>
      </c>
      <c r="F198" s="83" t="e">
        <f>G198/$G$41145</f>
        <v>#DIV/0!</v>
      </c>
      <c r="G198" s="84">
        <f>_xlfn.SUMIFS(G189:G194,A189:A194,"EMPRE")+_xlfn.SUMIFS(G189:G194,A189:A194,"SER.CG")+_xlfn.SUMIFS(G189:G194,A189:A194,"SER.MO")+_xlfn.SUMIFS(G189:G194,A189:A194,"VERBA")</f>
        <v>16.54</v>
      </c>
    </row>
    <row r="199" spans="1:7" ht="12.75">
      <c r="A199" s="79"/>
      <c r="B199" s="132"/>
      <c r="C199" s="80"/>
      <c r="D199" s="81"/>
      <c r="E199" s="102"/>
      <c r="F199" s="82" t="s">
        <v>96</v>
      </c>
      <c r="G199" s="84">
        <f>SUM(G196:G198)</f>
        <v>101.84</v>
      </c>
    </row>
    <row r="200" spans="1:7" ht="12.75">
      <c r="A200" s="85"/>
      <c r="B200" s="133"/>
      <c r="C200" s="86"/>
      <c r="D200" s="87"/>
      <c r="E200" s="103" t="s">
        <v>97</v>
      </c>
      <c r="F200" s="88"/>
      <c r="G200" s="89">
        <f>G199*F200</f>
        <v>0</v>
      </c>
    </row>
    <row r="201" spans="1:7" ht="12.75">
      <c r="A201" s="90" t="s">
        <v>70</v>
      </c>
      <c r="B201" s="92"/>
      <c r="C201" s="91"/>
      <c r="D201" s="92"/>
      <c r="E201" s="104" t="s">
        <v>98</v>
      </c>
      <c r="F201" s="93"/>
      <c r="G201" s="53">
        <f>SUM(G199:G200)</f>
        <v>101.84</v>
      </c>
    </row>
  </sheetData>
  <sheetProtection/>
  <mergeCells count="24">
    <mergeCell ref="C1:F1"/>
    <mergeCell ref="A1:B1"/>
    <mergeCell ref="B161:C161"/>
    <mergeCell ref="E161:F161"/>
    <mergeCell ref="E160:F160"/>
    <mergeCell ref="B160:C160"/>
    <mergeCell ref="A7:D7"/>
    <mergeCell ref="A9:D9"/>
    <mergeCell ref="A8:D8"/>
    <mergeCell ref="A157:G157"/>
    <mergeCell ref="E165:F165"/>
    <mergeCell ref="B166:C166"/>
    <mergeCell ref="E166:F166"/>
    <mergeCell ref="B165:C165"/>
    <mergeCell ref="F8:F9"/>
    <mergeCell ref="E8:E9"/>
    <mergeCell ref="A6:E6"/>
    <mergeCell ref="E7:H7"/>
    <mergeCell ref="A3:H3"/>
    <mergeCell ref="F5:H5"/>
    <mergeCell ref="A10:H10"/>
    <mergeCell ref="A2:H2"/>
    <mergeCell ref="F6:H6"/>
    <mergeCell ref="A5:E5"/>
  </mergeCells>
  <printOptions/>
  <pageMargins left="0.7874015748031497" right="0.1968503937007874" top="0.3937007874015748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Licitacao</cp:lastModifiedBy>
  <cp:lastPrinted>2018-02-15T16:39:57Z</cp:lastPrinted>
  <dcterms:created xsi:type="dcterms:W3CDTF">2006-09-22T13:55:22Z</dcterms:created>
  <dcterms:modified xsi:type="dcterms:W3CDTF">2018-03-27T16:24:43Z</dcterms:modified>
  <cp:category/>
  <cp:version/>
  <cp:contentType/>
  <cp:contentStatus/>
</cp:coreProperties>
</file>