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ORÇAMENTO" sheetId="1" r:id="rId1"/>
    <sheet name="CRONOGRAMA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H59" i="1"/>
  <c r="B18" i="2"/>
  <c r="B20"/>
  <c r="B19"/>
  <c r="B17"/>
  <c r="B16"/>
  <c r="B15"/>
  <c r="B14"/>
  <c r="B13"/>
  <c r="B12"/>
  <c r="B11"/>
  <c r="B10"/>
  <c r="B9" l="1"/>
  <c r="B8"/>
  <c r="H58" i="1" l="1"/>
  <c r="H57"/>
  <c r="H9"/>
  <c r="H10"/>
  <c r="H11"/>
  <c r="H13"/>
  <c r="H14"/>
  <c r="H15"/>
  <c r="H17"/>
  <c r="H16" s="1"/>
  <c r="C10" i="2" s="1"/>
  <c r="H19" i="1"/>
  <c r="H20"/>
  <c r="H21"/>
  <c r="H23"/>
  <c r="H24"/>
  <c r="H25"/>
  <c r="H27"/>
  <c r="H28"/>
  <c r="H29"/>
  <c r="H30"/>
  <c r="H32"/>
  <c r="H31" s="1"/>
  <c r="C14" i="2" s="1"/>
  <c r="G14" s="1"/>
  <c r="L14" s="1"/>
  <c r="H35" i="1"/>
  <c r="H36"/>
  <c r="H37"/>
  <c r="H38"/>
  <c r="H39"/>
  <c r="H41"/>
  <c r="H42"/>
  <c r="H43"/>
  <c r="H45"/>
  <c r="H44" s="1"/>
  <c r="C17" i="2" s="1"/>
  <c r="I17" s="1"/>
  <c r="L17" s="1"/>
  <c r="H46" i="1"/>
  <c r="H48"/>
  <c r="H47" s="1"/>
  <c r="C18" i="2" s="1"/>
  <c r="H49" i="1"/>
  <c r="H50"/>
  <c r="H51"/>
  <c r="G10" i="2" l="1"/>
  <c r="E10"/>
  <c r="L10" s="1"/>
  <c r="H22" i="1"/>
  <c r="C12" i="2" s="1"/>
  <c r="G12" s="1"/>
  <c r="L12" s="1"/>
  <c r="G18"/>
  <c r="K18"/>
  <c r="I18"/>
  <c r="H26" i="1"/>
  <c r="C13" i="2" s="1"/>
  <c r="G13" s="1"/>
  <c r="L13" s="1"/>
  <c r="H40" i="1"/>
  <c r="C16" i="2" s="1"/>
  <c r="H18" i="1"/>
  <c r="C11" i="2" s="1"/>
  <c r="H12" i="1"/>
  <c r="H56"/>
  <c r="C9" i="2"/>
  <c r="F53" i="1"/>
  <c r="H53" s="1"/>
  <c r="F34"/>
  <c r="H34" s="1"/>
  <c r="H33" s="1"/>
  <c r="C15" i="2" s="1"/>
  <c r="H8" i="1"/>
  <c r="L18" i="2" l="1"/>
  <c r="I16"/>
  <c r="L16" s="1"/>
  <c r="K16"/>
  <c r="E11"/>
  <c r="G11"/>
  <c r="C8"/>
  <c r="F8" s="1"/>
  <c r="H7" i="1"/>
  <c r="K15" i="2"/>
  <c r="I15"/>
  <c r="C20"/>
  <c r="I20" s="1"/>
  <c r="E9"/>
  <c r="G9"/>
  <c r="G22" s="1"/>
  <c r="F55" i="1"/>
  <c r="H55" s="1"/>
  <c r="F54"/>
  <c r="H54" s="1"/>
  <c r="H52" s="1"/>
  <c r="E8" i="2" l="1"/>
  <c r="L8" s="1"/>
  <c r="L15"/>
  <c r="L11"/>
  <c r="C19"/>
  <c r="K19" s="1"/>
  <c r="L19" s="1"/>
  <c r="H61" i="1"/>
  <c r="I22" i="2"/>
  <c r="E22"/>
  <c r="K22"/>
  <c r="L20"/>
  <c r="L9"/>
  <c r="E24"/>
  <c r="C22" l="1"/>
  <c r="D23" s="1"/>
  <c r="J23"/>
  <c r="H23"/>
  <c r="L22"/>
  <c r="L23" s="1"/>
  <c r="F23"/>
  <c r="G24"/>
  <c r="I24" s="1"/>
  <c r="K24" s="1"/>
  <c r="D24"/>
  <c r="F24" s="1"/>
  <c r="L24" l="1"/>
  <c r="H24"/>
  <c r="J24" s="1"/>
</calcChain>
</file>

<file path=xl/sharedStrings.xml><?xml version="1.0" encoding="utf-8"?>
<sst xmlns="http://schemas.openxmlformats.org/spreadsheetml/2006/main" count="267" uniqueCount="200">
  <si>
    <t>01.FUES.FSUP.041/01</t>
  </si>
  <si>
    <t>CONCRETAGEM DE SAPATAS, FCK 30 MPA, COM USO DE JERICA  LANÇAMENTO, ADENSAMENTO E ACABAMENTO. AF_06/2017</t>
  </si>
  <si>
    <t>M3</t>
  </si>
  <si>
    <t>01.MOVT.FSUP.004/01</t>
  </si>
  <si>
    <t>96523</t>
  </si>
  <si>
    <t>ESCAVAÇÃO MANUAL PARA BLOCO DE COROAMENTO OU SAPATA, COM PREVISÃO DE FÔRMA. AF_06/2017</t>
  </si>
  <si>
    <t>KG</t>
  </si>
  <si>
    <t>UN</t>
  </si>
  <si>
    <t>01.FUES.FSUP.026/01</t>
  </si>
  <si>
    <t>96545</t>
  </si>
  <si>
    <t>ARMAÇÃO DE BLOCO, VIGA BALDRAME OU SAPATA UTILIZANDO AÇO CA-50 DE 8 MM - MONTAGEM. AF_06/2017</t>
  </si>
  <si>
    <t>01.FUES.FSUP.013/01</t>
  </si>
  <si>
    <t>96532</t>
  </si>
  <si>
    <t>FABRICAÇÃO, MONTAGEM E DESMONTAGEM DE FÔRMA PARA SAPATA, EM MADEIRA SERRADA, E=25 MM, 2 UTILIZAÇÕES. AF_06/2017</t>
  </si>
  <si>
    <t>M2</t>
  </si>
  <si>
    <t>01.MOVT.FSUP.007/01</t>
  </si>
  <si>
    <t>96526</t>
  </si>
  <si>
    <t>ESCAVAÇÃO MANUAL DE VALA PARA VIGA BALDRAME, SEM PREVISÃO DE FÔRMA. AF_06/2017</t>
  </si>
  <si>
    <t>01.FUES.FSUP.040/01</t>
  </si>
  <si>
    <t>96555</t>
  </si>
  <si>
    <t>CONCRETAGEM DE BLOCOS DE COROAMENTO E VIGAS BALDRAME, FCK 30 MPA, COM USO DE JERICA  LANÇAMENTO, ADENSAMENTO E ACABAMENTO. AF_06/2017</t>
  </si>
  <si>
    <t>01.FUES.FOCA.011/01</t>
  </si>
  <si>
    <t>92410</t>
  </si>
  <si>
    <t>MONTAGEM E DESMONTAGEM DE FÔRMA DE PILARES RETANGULARES E ESTRUTURAS SIMILARES COM ÁREA MÉDIA DAS SEÇÕES MENOR OU IGUAL A 0,25 M², PÉ-DIREITO SIMPLES, EM MADEIRA SERRADA, 2 UTILIZAÇÕES. AF_12/2015</t>
  </si>
  <si>
    <t>01.FUES.ARMD.019/01</t>
  </si>
  <si>
    <t>92777</t>
  </si>
  <si>
    <t>ARMAÇÃO DE PILAR OU VIGA DE UMA ESTRUTURA CONVENCIONAL DE CONCRETO ARMADO EM UMA EDIFICAÇÃO TÉRREA OU SOBRADO UTILIZANDO AÇO CA-50 DE 8,0 MM - MONTAGEM. AF_12/2015</t>
  </si>
  <si>
    <t>01.FUES.CCTG.001/01</t>
  </si>
  <si>
    <t>92718</t>
  </si>
  <si>
    <t>CONCRETAGEM DE PILARES, FCK = 25 MPA,  COM USO DE BALDES EM EDIFICAÇÃO COM SEÇÃO MÉDIA DE PILARES MENOR OU IGUAL A 0,25 M² - LANÇAMENTO, ADENSAMENTO E ACABAMENTO. AF_12/2015</t>
  </si>
  <si>
    <t>01.FUES.FOCA.050/01</t>
  </si>
  <si>
    <t>MONTAGEM E DESMONTAGEM DE FÔRMA DE VIGA, ESCORAMENTO COM PONTALETE DE MADEIRA, PÉ-DIREITO SIMPLES, EM MADEIRA SERRADA, 2 UTILIZAÇÕES. AF_12/2015</t>
  </si>
  <si>
    <t>01.FUES.ARMD.003/01</t>
  </si>
  <si>
    <t>92761</t>
  </si>
  <si>
    <t>ARMAÇÃO DE PILAR OU VIGA DE UMA ESTRUTURA CONVENCIONAL DE CONCRETO ARMADO EM UM EDIFÍCIO DE MÚLTIPLOS PAVIMENTOS UTILIZANDO AÇO CA-50 DE 8,0 MM - MONTAGEM. AF_12/2015</t>
  </si>
  <si>
    <t>01.FUES.CCTG.014/01</t>
  </si>
  <si>
    <t>92730</t>
  </si>
  <si>
    <t>CONCRETAGEM DE VIGAS E LAJES, FCK=20 MPA, PARA LAJES MACIÇAS OU NERVURADAS COM JERICAS EM ELEVADOR DE CABO EM EDIFICAÇÃO DE MULTIPAVIMENTOS ATÉ 16 ANDARES, COM ÁREA MÉDIA DE LAJES MAIOR QUE 20 M² - LANÇAMENTO, ADENSAMENTO E ACABAMENTO. AF_12/2015</t>
  </si>
  <si>
    <t>01.FUES.FOCA.120/01</t>
  </si>
  <si>
    <t>92484</t>
  </si>
  <si>
    <t>MONTAGEM E DESMONTAGEM DE FÔRMA DE LAJE MACIÇA COM ÁREA MÉDIA MAIOR QUE 20 M², PÉ-DIREITO SIMPLES, EM MADEIRA SERRADA, 2 UTILIZAÇÕES. AF_12/2015</t>
  </si>
  <si>
    <t>01.FUES.ARMD.027/01</t>
  </si>
  <si>
    <t>92785</t>
  </si>
  <si>
    <t>ARMAÇÃO DE LAJE DE UMA ESTRUTURA CONVENCIONAL DE CONCRETO ARMADO EM UMA EDIFICAÇÃO TÉRREA OU SOBRADO UTILIZANDO AÇO CA-50 DE 6,3 MM - MONTAGEM. AF_12/2015</t>
  </si>
  <si>
    <t>ACABAMENTO</t>
  </si>
  <si>
    <t>01.SEDI.ARGA.099/01</t>
  </si>
  <si>
    <t>87377</t>
  </si>
  <si>
    <t>ARGAMASSA TRAÇO 1:3 (CIMENTO E AREIA GROSSA) PARA CHAPISCO CONVENCIONAL, PREPARO MANUAL. AF_06/2014</t>
  </si>
  <si>
    <t>CONTRAPISO</t>
  </si>
  <si>
    <t>01.REVE.CEXT.001/01</t>
  </si>
  <si>
    <t>REVESTIMENTO CERÂMICO PARA PAREDES EXTERNAS EM PASTILHAS DE PORCELANA 5 X 5 CM (PLACAS DE 30 X 30 CM), ALINHADAS A PRUMO, APLICADO EM PANOS COM VÃOS. AF_06/2014</t>
  </si>
  <si>
    <t>01.REVE.CINT.002/01</t>
  </si>
  <si>
    <t>REVESTIMENTO CERÂMICO PARA PAREDES INTERNAS COM PLACAS TIPO ESMALTADA EXTRA DE DIMENSÕES 20X20 CM APLICADAS EM AMBIENTES DE ÁREA MAIOR QUE 5 M² NA ALTURA INTEIRA DAS PAREDES. AF_06/2014</t>
  </si>
  <si>
    <t>01.PISO.CINT.003/01</t>
  </si>
  <si>
    <t>REVESTIMENTO CERÂMICO PARA PISO COM PLACAS TIPO ESMALTADA EXTRA DE DIMENSÕES 35X35 CM APLICADA EM AMBIENTES DE ÁREA MAIOR QUE 10 M2. AF_06/2014</t>
  </si>
  <si>
    <t>01.ESQV.JANE.021/01</t>
  </si>
  <si>
    <t>JANELA DE ALUMÍNIO DE CORRER, 4 FOLHAS, FIXAÇÃO COM PARAFUSO, VEDAÇÃO COM ESPUMA EXPANSIVA PU, COM VIDROS, PADRONIZADA. AF_07/2016</t>
  </si>
  <si>
    <t>01.ESQV.PORT.035/02</t>
  </si>
  <si>
    <t>PORTA DE ALUMÍNIO DE ABRIR COM LAMBRI, COM GUARNIÇÃO, FIXAÇÃO COM PARAFUSOS - FORNECIMENTO E INSTALAÇÃO. AF_08/2015</t>
  </si>
  <si>
    <t>01.ESQV.PORT.031/02</t>
  </si>
  <si>
    <t>91304</t>
  </si>
  <si>
    <t>FECHADURA DE EMBUTIR COM CILINDRO, EXTERNA, COMPLETA, ACABAMENTO PADRÃO POPULAR, INCLUSO EXECUÇÃO DE FURO - FORNECIMENTO E INSTALAÇÃO. AF_08/2015</t>
  </si>
  <si>
    <t>INSTALAÇÃO ELETRICA PREDIAL</t>
  </si>
  <si>
    <t>02.INEL.PONT.002/01</t>
  </si>
  <si>
    <t>PONTO DE ILUMINAÇÃO RESIDENCIAL INCLUINDO INTERRUPTOR PARALELO, CAIXA ELÉTRICA, ELETRODUTO, CABO, RASGO, QUEBRA E CHUMBAMENTO (EXCLUINDO LUMINÁRIA E LÂMPADA). AF_01/2016</t>
  </si>
  <si>
    <t>02.INEL.ILMO.002/02</t>
  </si>
  <si>
    <t>LUMINÁRIA TIPO CALHA, DE SOBREPOR, COM 2 LÂMPADAS TUBULARES DE 36 W - FORNECIMENTO E INSTALAÇÃO. AF_11/2017</t>
  </si>
  <si>
    <t>02.INEL.ILMO.018/02</t>
  </si>
  <si>
    <t>LÂMPADA TUBULAR FLUORESCENTE T8 DE 32/36 W, BASE G13 - FORNECIMENTO E INSTALAÇÃO. AF_11/2017_P</t>
  </si>
  <si>
    <t>01.PINT.INTE.007/01</t>
  </si>
  <si>
    <t>APLICAÇÃO MANUAL DE PINTURA COM TINTA LÁTEX ACRÍLICA EM TETO, DUAS DEMÃOS. AF_06/2014</t>
  </si>
  <si>
    <t>01.PINT.INTE.008/01</t>
  </si>
  <si>
    <t>APLICAÇÃO MANUAL DE PINTURA COM TINTA LÁTEX ACRÍLICA EM PAREDES, DUAS DEMÃOS. AF_06/2014</t>
  </si>
  <si>
    <t>PINTURA</t>
  </si>
  <si>
    <t>PREFEITURA MUNICIPAL DE PAINS</t>
  </si>
  <si>
    <t>COD.</t>
  </si>
  <si>
    <t>Descrição</t>
  </si>
  <si>
    <t>Unid</t>
  </si>
  <si>
    <t>Quant.</t>
  </si>
  <si>
    <t>Custo Unit.</t>
  </si>
  <si>
    <t>Custo Total</t>
  </si>
  <si>
    <t>ALVENARIA</t>
  </si>
  <si>
    <t>02.INEL.PONT.004/01</t>
  </si>
  <si>
    <t>93141</t>
  </si>
  <si>
    <t>PONTO DE TOMADA RESIDENCIAL INCLUINDO TOMADA 10A/250V, CAIXA ELÉTRICA, ELETRODUTO, CABO, RASGO, QUEBRA E CHUMBAMENTO. AF_01/2016</t>
  </si>
  <si>
    <t>Classe - Tipo</t>
  </si>
  <si>
    <t>ALVENARIA DE VEDAÇÃO DE BLOCOS CERÂMICOS FURADOS NA VERTICAL DE 14X19X39CM (ESPESSURA 14CM) DE PAREDES COM ÁREA LÍQUIDA MAIOR OU IGUAL A 6M² SEM VÃOS E ARGAMASSA DE ASSENTAMENTO COM PREPARO MANUAL. AF_06/2014</t>
  </si>
  <si>
    <t>01.PARE.ALVE.017/02</t>
  </si>
  <si>
    <t>TOTAL:</t>
  </si>
  <si>
    <t>ESTADO DE MINAS GERAIS</t>
  </si>
  <si>
    <t>PILARES (15x25cm)</t>
  </si>
  <si>
    <t>VIGAS (15x30cm)</t>
  </si>
  <si>
    <t>LAJE (H=10cm)</t>
  </si>
  <si>
    <t>01.FUES.CONC.009/01</t>
  </si>
  <si>
    <t>94970</t>
  </si>
  <si>
    <t>CONCRETO FCK = 20MPA, TRAÇO 1:2,7:3 (CIMENTO/ AREIA MÉDIA/ BRITA 1)  - PREPARO MECÂNICO COM BETONEIRA 600 L. AF_07/2016</t>
  </si>
  <si>
    <t>01.SEDI.LIMP.011/01</t>
  </si>
  <si>
    <t>99811</t>
  </si>
  <si>
    <t>LIMPEZA DE CONTRAPISO COM VASSOURA A SECO. AF_04/2019</t>
  </si>
  <si>
    <t>COMPOSICAO</t>
  </si>
  <si>
    <t>73301</t>
  </si>
  <si>
    <t>ESCORAMENTO FORMAS ATE H = 3,30M, COM MADEIRA DE 3A QUALIDADE, NAO APARELHADA, APROVEITAMENTO TABUAS 3X E PRUMOS 4X.</t>
  </si>
  <si>
    <t>01.FUES.VERG.009/01</t>
  </si>
  <si>
    <t>93190</t>
  </si>
  <si>
    <t>VERGA MOLDADA IN LOCO COM UTILIZAÇÃO DE BLOCOS CANALETA PARA JANELAS COM ATÉ 1,5 M DE VÃO. AF_03/2016</t>
  </si>
  <si>
    <t>M</t>
  </si>
  <si>
    <t>01.FUES.VERG.013/01</t>
  </si>
  <si>
    <t>93194</t>
  </si>
  <si>
    <t>CONTRAVERGA PRÉ-MOLDADA PARA VÃOS DE ATÉ 1,5 M DE COMPRIMENTO. AF_03/2016</t>
  </si>
  <si>
    <t>01.PINT.EXTE.005/01</t>
  </si>
  <si>
    <t>88415</t>
  </si>
  <si>
    <t>APLICAÇÃO MANUAL DE FUNDO SELADOR ACRÍLICO EM PAREDES EXTERNAS DE CASAS. AF_06/2014</t>
  </si>
  <si>
    <t>87777</t>
  </si>
  <si>
    <t>EMBOÇO OU MASSA ÚNICA EM ARGAMASSA TRAÇO 1:2:8, PREPARO MANUAL, APLICADA MANUALMENTE EM PANOS DE FACHADA COM PRESENÇA DE VÃOS, ESPESSURA DE 25 MM. AF_06/2014</t>
  </si>
  <si>
    <t>01.COBE.ETMM.003/01</t>
  </si>
  <si>
    <t>92539</t>
  </si>
  <si>
    <t>TRAMA DE MADEIRA COMPOSTA POR RIPAS, CAIBROS E TERÇAS PARA TELHADOS DE ATÉ 2 ÁGUAS PARA TELHA DE ENCAIXE DE CERÂMICA OU DE CONCRETO, INCLUSO TRANSPORTE VERTICAL. AF_12/2015</t>
  </si>
  <si>
    <t>TELHADO</t>
  </si>
  <si>
    <t>01.COBE.TELH.009/01</t>
  </si>
  <si>
    <t>TELHAMENTO COM TELHA CERÂMICA DE ENCAIXE, TIPO PORTUGUESA, COM ATÉ 2 ÁGUAS, INCLUSO TRANSPORTE VERTICAL. AF_06/2016</t>
  </si>
  <si>
    <t xml:space="preserve">DATA: </t>
  </si>
  <si>
    <t>ITEM</t>
  </si>
  <si>
    <t>%</t>
  </si>
  <si>
    <t>TOTAIS ( R$)</t>
  </si>
  <si>
    <t>1.0</t>
  </si>
  <si>
    <t>2.0</t>
  </si>
  <si>
    <t>3.0</t>
  </si>
  <si>
    <t>4.0</t>
  </si>
  <si>
    <t>5.0</t>
  </si>
  <si>
    <t>TOTAIS ( % )</t>
  </si>
  <si>
    <t>ACUMULADO</t>
  </si>
  <si>
    <t>DESCRIÇAO SERVIÇO</t>
  </si>
  <si>
    <t>VALOR ITEM</t>
  </si>
  <si>
    <t>1.1</t>
  </si>
  <si>
    <t>1.2</t>
  </si>
  <si>
    <t>1.3</t>
  </si>
  <si>
    <t>1.4</t>
  </si>
  <si>
    <t>2.1</t>
  </si>
  <si>
    <t>2.2</t>
  </si>
  <si>
    <t>2.3</t>
  </si>
  <si>
    <t>3.1</t>
  </si>
  <si>
    <t>4.1</t>
  </si>
  <si>
    <t>4.2</t>
  </si>
  <si>
    <t>4.3</t>
  </si>
  <si>
    <t>5.1</t>
  </si>
  <si>
    <t>5.2</t>
  </si>
  <si>
    <t>5.3</t>
  </si>
  <si>
    <t>6.0</t>
  </si>
  <si>
    <t>6.1</t>
  </si>
  <si>
    <t>6.2</t>
  </si>
  <si>
    <t>6.3</t>
  </si>
  <si>
    <t>6.4</t>
  </si>
  <si>
    <t>7.0</t>
  </si>
  <si>
    <t>7.1</t>
  </si>
  <si>
    <t>8.0</t>
  </si>
  <si>
    <t>8.1</t>
  </si>
  <si>
    <t>8.2</t>
  </si>
  <si>
    <t>8.3</t>
  </si>
  <si>
    <t>8.4</t>
  </si>
  <si>
    <t>8.5</t>
  </si>
  <si>
    <t>8.6</t>
  </si>
  <si>
    <t>9.0</t>
  </si>
  <si>
    <t>9.1</t>
  </si>
  <si>
    <t>9.2</t>
  </si>
  <si>
    <t>9.3</t>
  </si>
  <si>
    <t>ESQUADRIAS - JANELAS</t>
  </si>
  <si>
    <t>ESQUADRIAS - PORTAS</t>
  </si>
  <si>
    <t>10.0</t>
  </si>
  <si>
    <t>10.1</t>
  </si>
  <si>
    <t>10.2</t>
  </si>
  <si>
    <t>11.0</t>
  </si>
  <si>
    <t>11.1</t>
  </si>
  <si>
    <t>11.2</t>
  </si>
  <si>
    <t>11.3</t>
  </si>
  <si>
    <t>11.4</t>
  </si>
  <si>
    <t>12.0</t>
  </si>
  <si>
    <t>12.1</t>
  </si>
  <si>
    <t>12.2</t>
  </si>
  <si>
    <t>12.3</t>
  </si>
  <si>
    <t>13.0</t>
  </si>
  <si>
    <t>13.1</t>
  </si>
  <si>
    <t>13.2</t>
  </si>
  <si>
    <t xml:space="preserve"> INFRA-ESTRURURA FUNDAÇÃO (Sapata 60x60cm H=50cm)</t>
  </si>
  <si>
    <t>INFRA-ESTRURURA -FUNDAÇÃO (viga baldrame) 20X40cm</t>
  </si>
  <si>
    <t xml:space="preserve">Orçamento referente a ampliação de duas salas do CEMEI - </t>
  </si>
  <si>
    <t>Centro Municipal de Educação Infantil</t>
  </si>
  <si>
    <t>1º MÊS</t>
  </si>
  <si>
    <t>2º MÊS</t>
  </si>
  <si>
    <t>3º MÊS</t>
  </si>
  <si>
    <t>4º MÊS</t>
  </si>
  <si>
    <t>OBJEITO:</t>
  </si>
  <si>
    <t>Engenheiro Civil</t>
  </si>
  <si>
    <t>CREA MG- 89211/D</t>
  </si>
  <si>
    <t>Dênes Andre da Silveira</t>
  </si>
  <si>
    <t xml:space="preserve">Marco Aurelio Rabelo Gomes </t>
  </si>
  <si>
    <t>Prefeito Municipal</t>
  </si>
  <si>
    <t>CUMEEIRA E ESPIGÃO PARA TELHA CERÂMICA EMBOÇADA COM ARGAMASSA TRAÇO 1:2:9 (CIMENTO, CAL E AREIA), PARA TELHADOS COM MAIS DE 2 ÁGUAS, INCLUSO TRANSPORTE VERTICAL. AF_07/2019</t>
  </si>
  <si>
    <t>13.3</t>
  </si>
  <si>
    <t>ENDEREÇO: Rua Vereador Pedro de Paula / Pains-MG</t>
  </si>
  <si>
    <t>OBRA : Orçamento referente a ampliação de duas salas do CEMEI - Centro Municipal de Educação Infantil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</si>
</sst>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"/>
    <numFmt numFmtId="165" formatCode="_(* #,##0.00_);_(* \(#,##0.00\);_(* &quot;-&quot;??_);_(@_)"/>
    <numFmt numFmtId="166" formatCode="0.000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i/>
      <sz val="10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8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4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64" fontId="0" fillId="0" borderId="0" xfId="0" applyNumberFormat="1" applyFont="1" applyFill="1" applyAlignment="1">
      <alignment horizontal="center" vertical="center"/>
    </xf>
    <xf numFmtId="44" fontId="0" fillId="0" borderId="0" xfId="0" applyNumberFormat="1" applyFont="1" applyFill="1" applyAlignment="1">
      <alignment horizontal="center" vertical="center"/>
    </xf>
    <xf numFmtId="44" fontId="1" fillId="0" borderId="3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44" fontId="9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4" fillId="0" borderId="6" xfId="0" applyFont="1" applyBorder="1" applyAlignment="1">
      <alignment horizontal="right"/>
    </xf>
    <xf numFmtId="14" fontId="15" fillId="0" borderId="6" xfId="0" applyNumberFormat="1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14" fontId="15" fillId="0" borderId="5" xfId="0" applyNumberFormat="1" applyFont="1" applyBorder="1" applyAlignment="1">
      <alignment horizontal="left"/>
    </xf>
    <xf numFmtId="0" fontId="15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17" fillId="0" borderId="7" xfId="0" applyFont="1" applyBorder="1" applyAlignment="1">
      <alignment horizontal="left"/>
    </xf>
    <xf numFmtId="0" fontId="17" fillId="0" borderId="1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0" borderId="1" xfId="0" applyFont="1" applyBorder="1"/>
    <xf numFmtId="165" fontId="17" fillId="3" borderId="1" xfId="2" applyNumberFormat="1" applyFont="1" applyFill="1" applyBorder="1" applyAlignment="1">
      <alignment horizontal="right"/>
    </xf>
    <xf numFmtId="165" fontId="17" fillId="0" borderId="1" xfId="2" applyNumberFormat="1" applyFont="1" applyBorder="1" applyAlignment="1">
      <alignment horizontal="center"/>
    </xf>
    <xf numFmtId="4" fontId="17" fillId="0" borderId="1" xfId="2" applyNumberFormat="1" applyFont="1" applyBorder="1" applyAlignment="1">
      <alignment horizontal="right"/>
    </xf>
    <xf numFmtId="0" fontId="18" fillId="0" borderId="12" xfId="0" applyFont="1" applyBorder="1"/>
    <xf numFmtId="4" fontId="17" fillId="0" borderId="12" xfId="2" applyNumberFormat="1" applyFont="1" applyBorder="1" applyAlignment="1">
      <alignment horizontal="right"/>
    </xf>
    <xf numFmtId="165" fontId="17" fillId="0" borderId="12" xfId="2" applyNumberFormat="1" applyFont="1" applyFill="1" applyBorder="1" applyAlignment="1">
      <alignment horizontal="center"/>
    </xf>
    <xf numFmtId="165" fontId="17" fillId="0" borderId="12" xfId="2" applyNumberFormat="1" applyFont="1" applyFill="1" applyBorder="1" applyAlignment="1">
      <alignment horizontal="right"/>
    </xf>
    <xf numFmtId="4" fontId="17" fillId="0" borderId="12" xfId="2" applyNumberFormat="1" applyFont="1" applyFill="1" applyBorder="1" applyAlignment="1">
      <alignment horizontal="right"/>
    </xf>
    <xf numFmtId="0" fontId="18" fillId="0" borderId="13" xfId="0" applyFont="1" applyBorder="1"/>
    <xf numFmtId="165" fontId="17" fillId="0" borderId="13" xfId="2" applyNumberFormat="1" applyFont="1" applyFill="1" applyBorder="1" applyAlignment="1">
      <alignment horizontal="center"/>
    </xf>
    <xf numFmtId="4" fontId="17" fillId="0" borderId="13" xfId="2" applyNumberFormat="1" applyFont="1" applyFill="1" applyBorder="1" applyAlignment="1">
      <alignment horizontal="right"/>
    </xf>
    <xf numFmtId="0" fontId="17" fillId="0" borderId="14" xfId="0" applyFont="1" applyBorder="1" applyAlignment="1">
      <alignment horizontal="right"/>
    </xf>
    <xf numFmtId="4" fontId="17" fillId="0" borderId="14" xfId="0" applyNumberFormat="1" applyFont="1" applyBorder="1" applyAlignment="1">
      <alignment horizontal="right"/>
    </xf>
    <xf numFmtId="165" fontId="17" fillId="0" borderId="14" xfId="2" applyNumberFormat="1" applyFont="1" applyBorder="1" applyAlignment="1">
      <alignment horizontal="center"/>
    </xf>
    <xf numFmtId="39" fontId="17" fillId="0" borderId="14" xfId="2" applyNumberFormat="1" applyFont="1" applyBorder="1" applyAlignment="1">
      <alignment horizontal="center"/>
    </xf>
    <xf numFmtId="0" fontId="17" fillId="0" borderId="3" xfId="0" applyFont="1" applyBorder="1" applyAlignment="1">
      <alignment horizontal="right"/>
    </xf>
    <xf numFmtId="39" fontId="17" fillId="0" borderId="1" xfId="2" applyNumberFormat="1" applyFont="1" applyBorder="1" applyAlignment="1">
      <alignment horizontal="center"/>
    </xf>
    <xf numFmtId="0" fontId="15" fillId="0" borderId="2" xfId="0" applyFont="1" applyFill="1" applyBorder="1"/>
    <xf numFmtId="0" fontId="0" fillId="0" borderId="2" xfId="0" applyBorder="1"/>
    <xf numFmtId="0" fontId="19" fillId="0" borderId="0" xfId="0" applyFont="1" applyBorder="1" applyAlignment="1">
      <alignment horizontal="center"/>
    </xf>
    <xf numFmtId="44" fontId="17" fillId="0" borderId="8" xfId="0" applyNumberFormat="1" applyFont="1" applyBorder="1" applyAlignment="1">
      <alignment horizontal="center"/>
    </xf>
    <xf numFmtId="44" fontId="18" fillId="0" borderId="1" xfId="3" applyFont="1" applyBorder="1"/>
    <xf numFmtId="44" fontId="18" fillId="0" borderId="13" xfId="3" applyFont="1" applyBorder="1"/>
    <xf numFmtId="9" fontId="17" fillId="3" borderId="1" xfId="4" applyFont="1" applyFill="1" applyBorder="1" applyAlignment="1">
      <alignment horizontal="center"/>
    </xf>
    <xf numFmtId="9" fontId="17" fillId="0" borderId="12" xfId="4" applyFont="1" applyFill="1" applyBorder="1" applyAlignment="1">
      <alignment horizontal="center"/>
    </xf>
    <xf numFmtId="9" fontId="17" fillId="0" borderId="13" xfId="4" applyFont="1" applyFill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44" fontId="18" fillId="0" borderId="12" xfId="3" applyFont="1" applyBorder="1"/>
    <xf numFmtId="14" fontId="15" fillId="0" borderId="15" xfId="0" applyNumberFormat="1" applyFont="1" applyBorder="1" applyAlignment="1">
      <alignment horizontal="left"/>
    </xf>
    <xf numFmtId="9" fontId="15" fillId="0" borderId="15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Font="1" applyBorder="1" applyAlignment="1">
      <alignment vertical="center"/>
    </xf>
    <xf numFmtId="0" fontId="0" fillId="0" borderId="0" xfId="0" applyBorder="1"/>
    <xf numFmtId="0" fontId="0" fillId="0" borderId="20" xfId="0" applyBorder="1"/>
    <xf numFmtId="44" fontId="0" fillId="0" borderId="0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left"/>
    </xf>
    <xf numFmtId="0" fontId="0" fillId="0" borderId="22" xfId="0" applyBorder="1" applyAlignment="1">
      <alignment horizontal="centerContinuous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right"/>
    </xf>
    <xf numFmtId="0" fontId="17" fillId="0" borderId="25" xfId="0" applyFont="1" applyBorder="1" applyAlignment="1">
      <alignment horizontal="center"/>
    </xf>
    <xf numFmtId="165" fontId="17" fillId="0" borderId="24" xfId="2" applyNumberFormat="1" applyFont="1" applyBorder="1" applyAlignment="1">
      <alignment horizontal="right"/>
    </xf>
    <xf numFmtId="165" fontId="17" fillId="0" borderId="26" xfId="2" applyNumberFormat="1" applyFont="1" applyBorder="1" applyAlignment="1">
      <alignment horizontal="right"/>
    </xf>
    <xf numFmtId="4" fontId="17" fillId="0" borderId="27" xfId="0" applyNumberFormat="1" applyFont="1" applyBorder="1" applyAlignment="1">
      <alignment horizontal="right"/>
    </xf>
    <xf numFmtId="0" fontId="17" fillId="0" borderId="28" xfId="0" applyFont="1" applyBorder="1" applyAlignment="1">
      <alignment horizontal="left"/>
    </xf>
    <xf numFmtId="0" fontId="0" fillId="0" borderId="19" xfId="0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8" fillId="0" borderId="0" xfId="0" applyFont="1" applyBorder="1"/>
    <xf numFmtId="0" fontId="22" fillId="0" borderId="0" xfId="0" applyFont="1" applyBorder="1" applyAlignment="1">
      <alignment horizontal="center"/>
    </xf>
    <xf numFmtId="0" fontId="0" fillId="0" borderId="29" xfId="0" applyBorder="1"/>
    <xf numFmtId="0" fontId="22" fillId="0" borderId="30" xfId="0" applyFont="1" applyBorder="1" applyAlignment="1">
      <alignment horizontal="center"/>
    </xf>
    <xf numFmtId="0" fontId="8" fillId="0" borderId="30" xfId="0" applyFont="1" applyBorder="1"/>
    <xf numFmtId="0" fontId="0" fillId="0" borderId="30" xfId="0" applyBorder="1"/>
    <xf numFmtId="0" fontId="0" fillId="0" borderId="31" xfId="0" applyBorder="1"/>
    <xf numFmtId="0" fontId="3" fillId="0" borderId="17" xfId="0" applyFont="1" applyBorder="1" applyAlignment="1"/>
    <xf numFmtId="0" fontId="4" fillId="0" borderId="0" xfId="0" applyFont="1" applyBorder="1" applyAlignment="1">
      <alignment vertical="center"/>
    </xf>
    <xf numFmtId="44" fontId="0" fillId="0" borderId="2" xfId="0" applyNumberFormat="1" applyFont="1" applyBorder="1" applyAlignment="1">
      <alignment horizontal="center" vertical="center"/>
    </xf>
    <xf numFmtId="44" fontId="0" fillId="0" borderId="0" xfId="0" applyNumberFormat="1" applyBorder="1"/>
    <xf numFmtId="9" fontId="17" fillId="0" borderId="1" xfId="4" applyFont="1" applyBorder="1" applyAlignment="1">
      <alignment horizontal="center"/>
    </xf>
    <xf numFmtId="9" fontId="3" fillId="0" borderId="17" xfId="4" applyFont="1" applyBorder="1" applyAlignment="1"/>
    <xf numFmtId="9" fontId="4" fillId="0" borderId="0" xfId="4" applyFont="1" applyBorder="1" applyAlignment="1">
      <alignment vertical="center"/>
    </xf>
    <xf numFmtId="9" fontId="13" fillId="0" borderId="6" xfId="4" applyFont="1" applyBorder="1" applyAlignment="1">
      <alignment horizontal="left"/>
    </xf>
    <xf numFmtId="9" fontId="14" fillId="0" borderId="6" xfId="4" applyFont="1" applyBorder="1" applyAlignment="1">
      <alignment horizontal="left"/>
    </xf>
    <xf numFmtId="9" fontId="16" fillId="0" borderId="2" xfId="4" applyFont="1" applyBorder="1" applyAlignment="1">
      <alignment horizontal="centerContinuous"/>
    </xf>
    <xf numFmtId="9" fontId="17" fillId="0" borderId="9" xfId="4" applyFont="1" applyBorder="1" applyAlignment="1">
      <alignment horizontal="center"/>
    </xf>
    <xf numFmtId="9" fontId="17" fillId="0" borderId="14" xfId="4" applyFont="1" applyBorder="1" applyAlignment="1">
      <alignment horizontal="center"/>
    </xf>
    <xf numFmtId="9" fontId="0" fillId="0" borderId="0" xfId="4" applyFont="1" applyBorder="1"/>
    <xf numFmtId="9" fontId="21" fillId="0" borderId="0" xfId="4" applyFont="1" applyBorder="1" applyAlignment="1">
      <alignment horizontal="center"/>
    </xf>
    <xf numFmtId="9" fontId="8" fillId="0" borderId="0" xfId="4" applyFont="1" applyBorder="1"/>
    <xf numFmtId="9" fontId="8" fillId="0" borderId="30" xfId="4" applyFont="1" applyBorder="1"/>
    <xf numFmtId="9" fontId="0" fillId="0" borderId="0" xfId="4" applyFont="1"/>
    <xf numFmtId="4" fontId="17" fillId="4" borderId="12" xfId="2" applyNumberFormat="1" applyFont="1" applyFill="1" applyBorder="1" applyAlignment="1">
      <alignment horizontal="right"/>
    </xf>
    <xf numFmtId="165" fontId="17" fillId="4" borderId="1" xfId="2" applyNumberFormat="1" applyFont="1" applyFill="1" applyBorder="1" applyAlignment="1">
      <alignment horizontal="right"/>
    </xf>
    <xf numFmtId="9" fontId="17" fillId="4" borderId="1" xfId="4" applyFont="1" applyFill="1" applyBorder="1" applyAlignment="1">
      <alignment horizontal="center"/>
    </xf>
    <xf numFmtId="10" fontId="17" fillId="0" borderId="1" xfId="4" applyNumberFormat="1" applyFont="1" applyBorder="1" applyAlignment="1">
      <alignment horizontal="center"/>
    </xf>
    <xf numFmtId="9" fontId="17" fillId="0" borderId="24" xfId="4" applyNumberFormat="1" applyFont="1" applyBorder="1" applyAlignment="1">
      <alignment horizontal="right"/>
    </xf>
    <xf numFmtId="166" fontId="0" fillId="0" borderId="0" xfId="0" applyNumberFormat="1" applyBorder="1"/>
    <xf numFmtId="44" fontId="0" fillId="0" borderId="17" xfId="0" applyNumberFormat="1" applyFont="1" applyBorder="1" applyAlignment="1">
      <alignment horizontal="center"/>
    </xf>
    <xf numFmtId="44" fontId="0" fillId="0" borderId="18" xfId="0" applyNumberFormat="1" applyFont="1" applyBorder="1" applyAlignment="1">
      <alignment horizontal="center"/>
    </xf>
    <xf numFmtId="44" fontId="0" fillId="0" borderId="20" xfId="0" applyNumberFormat="1" applyFont="1" applyBorder="1" applyAlignment="1">
      <alignment horizontal="center" vertical="center"/>
    </xf>
    <xf numFmtId="44" fontId="0" fillId="0" borderId="22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44" fontId="11" fillId="0" borderId="35" xfId="0" applyNumberFormat="1" applyFont="1" applyBorder="1" applyAlignment="1">
      <alignment horizontal="center" vertical="center"/>
    </xf>
    <xf numFmtId="44" fontId="11" fillId="0" borderId="36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Font="1" applyBorder="1" applyAlignment="1">
      <alignment vertical="center"/>
    </xf>
    <xf numFmtId="0" fontId="22" fillId="0" borderId="0" xfId="0" applyFont="1" applyBorder="1" applyAlignment="1"/>
    <xf numFmtId="0" fontId="19" fillId="0" borderId="0" xfId="0" applyFont="1" applyBorder="1" applyAlignment="1"/>
    <xf numFmtId="0" fontId="15" fillId="0" borderId="0" xfId="0" applyFont="1" applyFill="1" applyBorder="1"/>
    <xf numFmtId="9" fontId="0" fillId="0" borderId="2" xfId="4" applyFont="1" applyBorder="1"/>
    <xf numFmtId="0" fontId="11" fillId="0" borderId="37" xfId="0" applyFont="1" applyBorder="1" applyAlignment="1">
      <alignment horizontal="center" vertical="center"/>
    </xf>
    <xf numFmtId="44" fontId="8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44" fontId="23" fillId="0" borderId="24" xfId="0" applyNumberFormat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 wrapText="1"/>
    </xf>
    <xf numFmtId="44" fontId="9" fillId="0" borderId="24" xfId="1" applyNumberFormat="1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vertical="center"/>
    </xf>
    <xf numFmtId="0" fontId="10" fillId="0" borderId="37" xfId="1" applyFont="1" applyFill="1" applyBorder="1" applyAlignment="1">
      <alignment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44" fontId="8" fillId="0" borderId="24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44" fontId="6" fillId="0" borderId="0" xfId="0" applyNumberFormat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44" fontId="23" fillId="0" borderId="20" xfId="0" applyNumberFormat="1" applyFont="1" applyFill="1" applyBorder="1" applyAlignment="1">
      <alignment horizontal="center" vertical="center"/>
    </xf>
    <xf numFmtId="44" fontId="1" fillId="0" borderId="38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0" applyNumberFormat="1" applyFont="1" applyFill="1" applyBorder="1" applyAlignment="1">
      <alignment horizontal="center" vertical="center"/>
    </xf>
    <xf numFmtId="44" fontId="5" fillId="0" borderId="20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19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8" fillId="0" borderId="31" xfId="0" applyFont="1" applyBorder="1"/>
    <xf numFmtId="0" fontId="0" fillId="0" borderId="15" xfId="0" applyBorder="1"/>
    <xf numFmtId="0" fontId="19" fillId="0" borderId="10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</cellXfs>
  <cellStyles count="5">
    <cellStyle name="Moeda" xfId="3" builtinId="4"/>
    <cellStyle name="Normal" xfId="0" builtinId="0"/>
    <cellStyle name="Normal_Pesquisa no referencial 10 de maio de 2013" xfId="1"/>
    <cellStyle name="Porcentagem" xfId="4" builtinId="5"/>
    <cellStyle name="Separador de milhares" xfId="2" builtinId="3"/>
  </cellStyles>
  <dxfs count="4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279399</xdr:colOff>
      <xdr:row>0</xdr:row>
      <xdr:rowOff>79375</xdr:rowOff>
    </xdr:from>
    <xdr:to>
      <xdr:col>7</xdr:col>
      <xdr:colOff>993774</xdr:colOff>
      <xdr:row>3</xdr:row>
      <xdr:rowOff>222249</xdr:rowOff>
    </xdr:to>
    <xdr:pic>
      <xdr:nvPicPr>
        <xdr:cNvPr id="2" name="Imagem 1" descr="logo 2017 202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04149" y="79375"/>
          <a:ext cx="1698625" cy="1063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206374</xdr:colOff>
      <xdr:row>0</xdr:row>
      <xdr:rowOff>95250</xdr:rowOff>
    </xdr:from>
    <xdr:to>
      <xdr:col>0</xdr:col>
      <xdr:colOff>1635125</xdr:colOff>
      <xdr:row>3</xdr:row>
      <xdr:rowOff>209550</xdr:rowOff>
    </xdr:to>
    <xdr:pic>
      <xdr:nvPicPr>
        <xdr:cNvPr id="3" name="Imagem 2" descr="C:\Users\Engenharia04\Downloads\brasão jpeg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6374" y="95250"/>
          <a:ext cx="1428751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533650" y="1800225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495299</xdr:colOff>
      <xdr:row>0</xdr:row>
      <xdr:rowOff>0</xdr:rowOff>
    </xdr:from>
    <xdr:to>
      <xdr:col>11</xdr:col>
      <xdr:colOff>104774</xdr:colOff>
      <xdr:row>2</xdr:row>
      <xdr:rowOff>47624</xdr:rowOff>
    </xdr:to>
    <xdr:pic>
      <xdr:nvPicPr>
        <xdr:cNvPr id="3" name="Imagem 2" descr="logo 2017 202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77174" y="0"/>
          <a:ext cx="923925" cy="581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180974</xdr:colOff>
      <xdr:row>0</xdr:row>
      <xdr:rowOff>9525</xdr:rowOff>
    </xdr:from>
    <xdr:to>
      <xdr:col>1</xdr:col>
      <xdr:colOff>581025</xdr:colOff>
      <xdr:row>2</xdr:row>
      <xdr:rowOff>180975</xdr:rowOff>
    </xdr:to>
    <xdr:pic>
      <xdr:nvPicPr>
        <xdr:cNvPr id="4" name="Imagem 3" descr="C:\Users\Engenharia04\Downloads\brasão jpeg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974" y="9525"/>
          <a:ext cx="1009651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workbookViewId="0">
      <selection activeCell="J60" sqref="J60"/>
    </sheetView>
  </sheetViews>
  <sheetFormatPr defaultRowHeight="15"/>
  <cols>
    <col min="1" max="1" width="28" style="2" customWidth="1"/>
    <col min="2" max="2" width="10.140625" style="2" customWidth="1"/>
    <col min="3" max="3" width="9.5703125" style="2" customWidth="1"/>
    <col min="4" max="4" width="42.140625" style="4" customWidth="1"/>
    <col min="5" max="5" width="8" style="2" customWidth="1"/>
    <col min="6" max="6" width="14.85546875" style="5" customWidth="1"/>
    <col min="7" max="7" width="14.85546875" style="3" customWidth="1"/>
    <col min="8" max="8" width="17.42578125" style="3" customWidth="1"/>
    <col min="9" max="9" width="13.28515625" style="2" bestFit="1" customWidth="1"/>
    <col min="10" max="16384" width="9.140625" style="2"/>
  </cols>
  <sheetData>
    <row r="1" spans="1:8" s="1" customFormat="1" ht="23.25">
      <c r="A1" s="74"/>
      <c r="B1" s="74"/>
      <c r="C1" s="174" t="s">
        <v>74</v>
      </c>
      <c r="D1" s="174"/>
      <c r="E1" s="174"/>
      <c r="F1" s="174"/>
      <c r="G1" s="123"/>
      <c r="H1" s="124"/>
    </row>
    <row r="2" spans="1:8" ht="18.75">
      <c r="A2" s="77"/>
      <c r="B2" s="77"/>
      <c r="C2" s="178" t="s">
        <v>89</v>
      </c>
      <c r="D2" s="178"/>
      <c r="E2" s="178"/>
      <c r="F2" s="178"/>
      <c r="G2" s="80"/>
      <c r="H2" s="125"/>
    </row>
    <row r="3" spans="1:8" ht="30" customHeight="1">
      <c r="A3" s="77"/>
      <c r="B3" s="132" t="s">
        <v>190</v>
      </c>
      <c r="C3" s="175" t="s">
        <v>184</v>
      </c>
      <c r="D3" s="176"/>
      <c r="E3" s="176"/>
      <c r="F3" s="177"/>
      <c r="G3" s="80"/>
      <c r="H3" s="125"/>
    </row>
    <row r="4" spans="1:8" ht="18.75" customHeight="1">
      <c r="A4" s="77"/>
      <c r="B4" s="133"/>
      <c r="C4" s="181" t="s">
        <v>185</v>
      </c>
      <c r="D4" s="182"/>
      <c r="E4" s="182"/>
      <c r="F4" s="183"/>
      <c r="G4" s="102"/>
      <c r="H4" s="126"/>
    </row>
    <row r="5" spans="1:8" ht="20.25" customHeight="1" thickBot="1">
      <c r="A5" s="138" t="s">
        <v>85</v>
      </c>
      <c r="B5" s="127" t="s">
        <v>121</v>
      </c>
      <c r="C5" s="128" t="s">
        <v>75</v>
      </c>
      <c r="D5" s="128" t="s">
        <v>76</v>
      </c>
      <c r="E5" s="128" t="s">
        <v>77</v>
      </c>
      <c r="F5" s="129" t="s">
        <v>78</v>
      </c>
      <c r="G5" s="130" t="s">
        <v>79</v>
      </c>
      <c r="H5" s="131" t="s">
        <v>80</v>
      </c>
    </row>
    <row r="6" spans="1:8" ht="9.75" hidden="1" customHeight="1">
      <c r="A6" s="179"/>
      <c r="B6" s="180"/>
      <c r="C6" s="180"/>
      <c r="D6" s="180"/>
      <c r="E6" s="180"/>
      <c r="F6" s="180"/>
      <c r="G6" s="180"/>
      <c r="H6" s="139"/>
    </row>
    <row r="7" spans="1:8" ht="23.25" customHeight="1">
      <c r="A7" s="140"/>
      <c r="B7" s="65" t="s">
        <v>124</v>
      </c>
      <c r="C7" s="64"/>
      <c r="D7" s="65" t="s">
        <v>182</v>
      </c>
      <c r="E7" s="64"/>
      <c r="F7" s="64"/>
      <c r="G7" s="64"/>
      <c r="H7" s="141">
        <f>ROUND(SUM(H8:H11),2)</f>
        <v>2655.44</v>
      </c>
    </row>
    <row r="8" spans="1:8" ht="22.5">
      <c r="A8" s="142" t="s">
        <v>3</v>
      </c>
      <c r="B8" s="11" t="s">
        <v>133</v>
      </c>
      <c r="C8" s="11" t="s">
        <v>4</v>
      </c>
      <c r="D8" s="12" t="s">
        <v>5</v>
      </c>
      <c r="E8" s="11" t="s">
        <v>2</v>
      </c>
      <c r="F8" s="13">
        <v>2.16</v>
      </c>
      <c r="G8" s="14">
        <v>62.91</v>
      </c>
      <c r="H8" s="143">
        <f>G8*F8</f>
        <v>135.88560000000001</v>
      </c>
    </row>
    <row r="9" spans="1:8" ht="22.5">
      <c r="A9" s="142" t="s">
        <v>0</v>
      </c>
      <c r="B9" s="11" t="s">
        <v>134</v>
      </c>
      <c r="C9" s="11">
        <v>96556</v>
      </c>
      <c r="D9" s="12" t="s">
        <v>1</v>
      </c>
      <c r="E9" s="11" t="s">
        <v>2</v>
      </c>
      <c r="F9" s="13">
        <v>1.08</v>
      </c>
      <c r="G9" s="14">
        <v>449.89</v>
      </c>
      <c r="H9" s="143">
        <f t="shared" ref="H9:H11" si="0">G9*F9</f>
        <v>485.88120000000004</v>
      </c>
    </row>
    <row r="10" spans="1:8" ht="22.5">
      <c r="A10" s="142" t="s">
        <v>8</v>
      </c>
      <c r="B10" s="11" t="s">
        <v>135</v>
      </c>
      <c r="C10" s="11">
        <v>96545</v>
      </c>
      <c r="D10" s="12" t="s">
        <v>10</v>
      </c>
      <c r="E10" s="11" t="s">
        <v>6</v>
      </c>
      <c r="F10" s="13">
        <v>86.4</v>
      </c>
      <c r="G10" s="14">
        <v>9.24</v>
      </c>
      <c r="H10" s="143">
        <f t="shared" si="0"/>
        <v>798.33600000000013</v>
      </c>
    </row>
    <row r="11" spans="1:8" ht="33.75">
      <c r="A11" s="142" t="s">
        <v>11</v>
      </c>
      <c r="B11" s="11" t="s">
        <v>136</v>
      </c>
      <c r="C11" s="11" t="s">
        <v>12</v>
      </c>
      <c r="D11" s="12" t="s">
        <v>13</v>
      </c>
      <c r="E11" s="11" t="s">
        <v>14</v>
      </c>
      <c r="F11" s="13">
        <v>9.36</v>
      </c>
      <c r="G11" s="14">
        <v>131.97999999999999</v>
      </c>
      <c r="H11" s="143">
        <f t="shared" si="0"/>
        <v>1235.3327999999999</v>
      </c>
    </row>
    <row r="12" spans="1:8">
      <c r="A12" s="144"/>
      <c r="B12" s="65" t="s">
        <v>125</v>
      </c>
      <c r="C12" s="66"/>
      <c r="D12" s="69" t="s">
        <v>183</v>
      </c>
      <c r="E12" s="66"/>
      <c r="F12" s="66"/>
      <c r="G12" s="66"/>
      <c r="H12" s="141">
        <f>ROUND(SUM(H13:H15),2)</f>
        <v>3859.73</v>
      </c>
    </row>
    <row r="13" spans="1:8" ht="22.5">
      <c r="A13" s="142" t="s">
        <v>15</v>
      </c>
      <c r="B13" s="11" t="s">
        <v>137</v>
      </c>
      <c r="C13" s="11" t="s">
        <v>16</v>
      </c>
      <c r="D13" s="12" t="s">
        <v>17</v>
      </c>
      <c r="E13" s="11" t="s">
        <v>2</v>
      </c>
      <c r="F13" s="13">
        <v>2.8959999999999999</v>
      </c>
      <c r="G13" s="14">
        <v>201.06</v>
      </c>
      <c r="H13" s="143">
        <f>G13*F13</f>
        <v>582.26976000000002</v>
      </c>
    </row>
    <row r="14" spans="1:8" ht="22.5">
      <c r="A14" s="142" t="s">
        <v>8</v>
      </c>
      <c r="B14" s="11" t="s">
        <v>138</v>
      </c>
      <c r="C14" s="11" t="s">
        <v>9</v>
      </c>
      <c r="D14" s="12" t="s">
        <v>10</v>
      </c>
      <c r="E14" s="11" t="s">
        <v>6</v>
      </c>
      <c r="F14" s="13">
        <v>232</v>
      </c>
      <c r="G14" s="14">
        <v>9.24</v>
      </c>
      <c r="H14" s="143">
        <f t="shared" ref="H14:H15" si="1">G14*F14</f>
        <v>2143.6799999999998</v>
      </c>
    </row>
    <row r="15" spans="1:8" ht="33.75">
      <c r="A15" s="142" t="s">
        <v>18</v>
      </c>
      <c r="B15" s="11" t="s">
        <v>139</v>
      </c>
      <c r="C15" s="11" t="s">
        <v>19</v>
      </c>
      <c r="D15" s="12" t="s">
        <v>20</v>
      </c>
      <c r="E15" s="11" t="s">
        <v>2</v>
      </c>
      <c r="F15" s="13">
        <v>2.8959999999999999</v>
      </c>
      <c r="G15" s="14">
        <v>391.5</v>
      </c>
      <c r="H15" s="143">
        <f t="shared" si="1"/>
        <v>1133.7839999999999</v>
      </c>
    </row>
    <row r="16" spans="1:8">
      <c r="A16" s="144"/>
      <c r="B16" s="65" t="s">
        <v>126</v>
      </c>
      <c r="C16" s="66"/>
      <c r="D16" s="67" t="s">
        <v>81</v>
      </c>
      <c r="E16" s="66"/>
      <c r="F16" s="66"/>
      <c r="G16" s="66"/>
      <c r="H16" s="141">
        <f>ROUND(SUM(H17),2)</f>
        <v>6028.48</v>
      </c>
    </row>
    <row r="17" spans="1:8" ht="56.25">
      <c r="A17" s="142" t="s">
        <v>87</v>
      </c>
      <c r="B17" s="11" t="s">
        <v>140</v>
      </c>
      <c r="C17" s="11">
        <v>87480</v>
      </c>
      <c r="D17" s="12" t="s">
        <v>86</v>
      </c>
      <c r="E17" s="11" t="s">
        <v>14</v>
      </c>
      <c r="F17" s="13">
        <v>136.36000000000001</v>
      </c>
      <c r="G17" s="14">
        <v>44.21</v>
      </c>
      <c r="H17" s="143">
        <f>G17*F17</f>
        <v>6028.4756000000007</v>
      </c>
    </row>
    <row r="18" spans="1:8">
      <c r="A18" s="144"/>
      <c r="B18" s="65" t="s">
        <v>127</v>
      </c>
      <c r="C18" s="66"/>
      <c r="D18" s="69" t="s">
        <v>90</v>
      </c>
      <c r="E18" s="66"/>
      <c r="F18" s="66"/>
      <c r="G18" s="66"/>
      <c r="H18" s="141">
        <f>ROUND(SUM(H19:H21),2)</f>
        <v>2127.29</v>
      </c>
    </row>
    <row r="19" spans="1:8" ht="45">
      <c r="A19" s="142" t="s">
        <v>21</v>
      </c>
      <c r="B19" s="11" t="s">
        <v>141</v>
      </c>
      <c r="C19" s="11" t="s">
        <v>22</v>
      </c>
      <c r="D19" s="12" t="s">
        <v>23</v>
      </c>
      <c r="E19" s="11" t="s">
        <v>14</v>
      </c>
      <c r="F19" s="13">
        <v>12.96</v>
      </c>
      <c r="G19" s="14">
        <v>109.83</v>
      </c>
      <c r="H19" s="143">
        <f>G19*F19</f>
        <v>1423.3968</v>
      </c>
    </row>
    <row r="20" spans="1:8" ht="45">
      <c r="A20" s="142" t="s">
        <v>24</v>
      </c>
      <c r="B20" s="11" t="s">
        <v>142</v>
      </c>
      <c r="C20" s="11" t="s">
        <v>25</v>
      </c>
      <c r="D20" s="12" t="s">
        <v>26</v>
      </c>
      <c r="E20" s="11" t="s">
        <v>6</v>
      </c>
      <c r="F20" s="13">
        <v>48.6</v>
      </c>
      <c r="G20" s="14">
        <v>9.24</v>
      </c>
      <c r="H20" s="143">
        <f>G20*F20</f>
        <v>449.06400000000002</v>
      </c>
    </row>
    <row r="21" spans="1:8" ht="45">
      <c r="A21" s="142" t="s">
        <v>27</v>
      </c>
      <c r="B21" s="11" t="s">
        <v>143</v>
      </c>
      <c r="C21" s="11" t="s">
        <v>28</v>
      </c>
      <c r="D21" s="12" t="s">
        <v>29</v>
      </c>
      <c r="E21" s="11" t="s">
        <v>2</v>
      </c>
      <c r="F21" s="13">
        <v>0.60750000000000004</v>
      </c>
      <c r="G21" s="14">
        <v>419.47</v>
      </c>
      <c r="H21" s="143">
        <f>G21*F21</f>
        <v>254.82802500000003</v>
      </c>
    </row>
    <row r="22" spans="1:8">
      <c r="A22" s="144"/>
      <c r="B22" s="65" t="s">
        <v>128</v>
      </c>
      <c r="C22" s="66"/>
      <c r="D22" s="69" t="s">
        <v>91</v>
      </c>
      <c r="E22" s="66"/>
      <c r="F22" s="66"/>
      <c r="G22" s="66"/>
      <c r="H22" s="141">
        <f>ROUND(SUM(H23:H25),2)</f>
        <v>4436.57</v>
      </c>
    </row>
    <row r="23" spans="1:8" ht="33.75">
      <c r="A23" s="142" t="s">
        <v>30</v>
      </c>
      <c r="B23" s="11" t="s">
        <v>144</v>
      </c>
      <c r="C23" s="11">
        <v>92447</v>
      </c>
      <c r="D23" s="12" t="s">
        <v>31</v>
      </c>
      <c r="E23" s="11" t="s">
        <v>14</v>
      </c>
      <c r="F23" s="13">
        <v>27.375</v>
      </c>
      <c r="G23" s="14">
        <v>103.8</v>
      </c>
      <c r="H23" s="143">
        <f>G23*F23</f>
        <v>2841.5250000000001</v>
      </c>
    </row>
    <row r="24" spans="1:8" ht="45">
      <c r="A24" s="142" t="s">
        <v>32</v>
      </c>
      <c r="B24" s="11" t="s">
        <v>145</v>
      </c>
      <c r="C24" s="11" t="s">
        <v>33</v>
      </c>
      <c r="D24" s="12" t="s">
        <v>34</v>
      </c>
      <c r="E24" s="11" t="s">
        <v>6</v>
      </c>
      <c r="F24" s="13">
        <v>131.4</v>
      </c>
      <c r="G24" s="14">
        <v>8.06</v>
      </c>
      <c r="H24" s="143">
        <f>G24*F24</f>
        <v>1059.0840000000001</v>
      </c>
    </row>
    <row r="25" spans="1:8" ht="56.25">
      <c r="A25" s="142" t="s">
        <v>35</v>
      </c>
      <c r="B25" s="11" t="s">
        <v>146</v>
      </c>
      <c r="C25" s="11" t="s">
        <v>36</v>
      </c>
      <c r="D25" s="12" t="s">
        <v>37</v>
      </c>
      <c r="E25" s="11" t="s">
        <v>2</v>
      </c>
      <c r="F25" s="13">
        <v>1.6425000000000001</v>
      </c>
      <c r="G25" s="14">
        <v>326.31</v>
      </c>
      <c r="H25" s="143">
        <f>G25*F25</f>
        <v>535.96417500000007</v>
      </c>
    </row>
    <row r="26" spans="1:8">
      <c r="A26" s="144"/>
      <c r="B26" s="65" t="s">
        <v>147</v>
      </c>
      <c r="C26" s="66"/>
      <c r="D26" s="69" t="s">
        <v>92</v>
      </c>
      <c r="E26" s="66"/>
      <c r="F26" s="66"/>
      <c r="G26" s="66"/>
      <c r="H26" s="141">
        <f>ROUND(SUM(H27:H30),2)</f>
        <v>10907.77</v>
      </c>
    </row>
    <row r="27" spans="1:8" ht="33.75">
      <c r="A27" s="142" t="s">
        <v>38</v>
      </c>
      <c r="B27" s="11" t="s">
        <v>148</v>
      </c>
      <c r="C27" s="11" t="s">
        <v>39</v>
      </c>
      <c r="D27" s="12" t="s">
        <v>40</v>
      </c>
      <c r="E27" s="11" t="s">
        <v>14</v>
      </c>
      <c r="F27" s="13">
        <v>4.7450000000000001</v>
      </c>
      <c r="G27" s="14">
        <v>133.66999999999999</v>
      </c>
      <c r="H27" s="143">
        <f>F27*G27</f>
        <v>634.26414999999997</v>
      </c>
    </row>
    <row r="28" spans="1:8" ht="45">
      <c r="A28" s="142" t="s">
        <v>41</v>
      </c>
      <c r="B28" s="11" t="s">
        <v>149</v>
      </c>
      <c r="C28" s="11" t="s">
        <v>42</v>
      </c>
      <c r="D28" s="12" t="s">
        <v>43</v>
      </c>
      <c r="E28" s="11" t="s">
        <v>6</v>
      </c>
      <c r="F28" s="13">
        <v>663.48</v>
      </c>
      <c r="G28" s="14">
        <v>8.44</v>
      </c>
      <c r="H28" s="143">
        <f t="shared" ref="H28:H30" si="2">F28*G28</f>
        <v>5599.7712000000001</v>
      </c>
    </row>
    <row r="29" spans="1:8" ht="56.25">
      <c r="A29" s="142" t="s">
        <v>35</v>
      </c>
      <c r="B29" s="11" t="s">
        <v>150</v>
      </c>
      <c r="C29" s="11" t="s">
        <v>36</v>
      </c>
      <c r="D29" s="12" t="s">
        <v>37</v>
      </c>
      <c r="E29" s="11" t="s">
        <v>2</v>
      </c>
      <c r="F29" s="13">
        <v>8.5500000000000007</v>
      </c>
      <c r="G29" s="14">
        <v>326.31</v>
      </c>
      <c r="H29" s="143">
        <f t="shared" ref="H29" si="3">F29*G29</f>
        <v>2789.9505000000004</v>
      </c>
    </row>
    <row r="30" spans="1:8" ht="33.75">
      <c r="A30" s="142" t="s">
        <v>99</v>
      </c>
      <c r="B30" s="11" t="s">
        <v>151</v>
      </c>
      <c r="C30" s="11" t="s">
        <v>100</v>
      </c>
      <c r="D30" s="12" t="s">
        <v>101</v>
      </c>
      <c r="E30" s="11" t="s">
        <v>2</v>
      </c>
      <c r="F30" s="13">
        <v>239.36250000000001</v>
      </c>
      <c r="G30" s="14">
        <v>7.87</v>
      </c>
      <c r="H30" s="143">
        <f t="shared" si="2"/>
        <v>1883.7828750000001</v>
      </c>
    </row>
    <row r="31" spans="1:8">
      <c r="A31" s="145"/>
      <c r="B31" s="65" t="s">
        <v>152</v>
      </c>
      <c r="C31" s="68"/>
      <c r="D31" s="70" t="s">
        <v>48</v>
      </c>
      <c r="E31" s="68"/>
      <c r="F31" s="68"/>
      <c r="G31" s="68"/>
      <c r="H31" s="141">
        <f>ROUND(SUM(H32:H32),2)</f>
        <v>1013.56</v>
      </c>
    </row>
    <row r="32" spans="1:8" ht="33.75">
      <c r="A32" s="146" t="s">
        <v>93</v>
      </c>
      <c r="B32" s="11" t="s">
        <v>153</v>
      </c>
      <c r="C32" s="15" t="s">
        <v>94</v>
      </c>
      <c r="D32" s="16" t="s">
        <v>95</v>
      </c>
      <c r="E32" s="15" t="s">
        <v>2</v>
      </c>
      <c r="F32" s="13">
        <v>4</v>
      </c>
      <c r="G32" s="14">
        <v>253.39</v>
      </c>
      <c r="H32" s="143">
        <f>G32*F32</f>
        <v>1013.56</v>
      </c>
    </row>
    <row r="33" spans="1:8">
      <c r="A33" s="144"/>
      <c r="B33" s="65" t="s">
        <v>154</v>
      </c>
      <c r="C33" s="66"/>
      <c r="D33" s="69" t="s">
        <v>44</v>
      </c>
      <c r="E33" s="66"/>
      <c r="F33" s="66"/>
      <c r="G33" s="66"/>
      <c r="H33" s="141">
        <f>ROUND(SUM(H34:H39),2)</f>
        <v>19704.060000000001</v>
      </c>
    </row>
    <row r="34" spans="1:8" ht="45">
      <c r="A34" s="142" t="s">
        <v>99</v>
      </c>
      <c r="B34" s="11" t="s">
        <v>155</v>
      </c>
      <c r="C34" s="11" t="s">
        <v>112</v>
      </c>
      <c r="D34" s="12" t="s">
        <v>113</v>
      </c>
      <c r="E34" s="11" t="s">
        <v>14</v>
      </c>
      <c r="F34" s="13">
        <f>(8.55*3*4)+(9.7*3*4)+(8.25*4.775*2)</f>
        <v>297.78750000000002</v>
      </c>
      <c r="G34" s="14">
        <v>39.619999999999997</v>
      </c>
      <c r="H34" s="143">
        <f>G34*F34</f>
        <v>11798.340749999999</v>
      </c>
    </row>
    <row r="35" spans="1:8" ht="22.5">
      <c r="A35" s="142" t="s">
        <v>45</v>
      </c>
      <c r="B35" s="11" t="s">
        <v>156</v>
      </c>
      <c r="C35" s="11" t="s">
        <v>46</v>
      </c>
      <c r="D35" s="12" t="s">
        <v>47</v>
      </c>
      <c r="E35" s="11" t="s">
        <v>2</v>
      </c>
      <c r="F35" s="13">
        <v>4.0392000000000001</v>
      </c>
      <c r="G35" s="14">
        <v>362.54</v>
      </c>
      <c r="H35" s="143">
        <f t="shared" ref="H35:H36" si="4">G35*F35</f>
        <v>1464.371568</v>
      </c>
    </row>
    <row r="36" spans="1:8" ht="45">
      <c r="A36" s="142" t="s">
        <v>49</v>
      </c>
      <c r="B36" s="11" t="s">
        <v>157</v>
      </c>
      <c r="C36" s="11">
        <v>87242</v>
      </c>
      <c r="D36" s="12" t="s">
        <v>50</v>
      </c>
      <c r="E36" s="11" t="s">
        <v>14</v>
      </c>
      <c r="F36" s="13">
        <v>11.13</v>
      </c>
      <c r="G36" s="14">
        <v>214.57</v>
      </c>
      <c r="H36" s="143">
        <f t="shared" si="4"/>
        <v>2388.1641</v>
      </c>
    </row>
    <row r="37" spans="1:8" ht="45">
      <c r="A37" s="142" t="s">
        <v>51</v>
      </c>
      <c r="B37" s="11" t="s">
        <v>158</v>
      </c>
      <c r="C37" s="11">
        <v>87265</v>
      </c>
      <c r="D37" s="12" t="s">
        <v>52</v>
      </c>
      <c r="E37" s="11" t="s">
        <v>14</v>
      </c>
      <c r="F37" s="13">
        <v>23.1875</v>
      </c>
      <c r="G37" s="14">
        <v>41.48</v>
      </c>
      <c r="H37" s="143">
        <f>G37*F37</f>
        <v>961.81749999999988</v>
      </c>
    </row>
    <row r="38" spans="1:8" ht="33.75">
      <c r="A38" s="142" t="s">
        <v>53</v>
      </c>
      <c r="B38" s="11" t="s">
        <v>159</v>
      </c>
      <c r="C38" s="11">
        <v>87248</v>
      </c>
      <c r="D38" s="12" t="s">
        <v>54</v>
      </c>
      <c r="E38" s="11" t="s">
        <v>14</v>
      </c>
      <c r="F38" s="13">
        <v>80.025000000000006</v>
      </c>
      <c r="G38" s="14">
        <v>36.43</v>
      </c>
      <c r="H38" s="143">
        <f>G38*F38</f>
        <v>2915.3107500000001</v>
      </c>
    </row>
    <row r="39" spans="1:8" ht="22.5">
      <c r="A39" s="146" t="s">
        <v>96</v>
      </c>
      <c r="B39" s="11" t="s">
        <v>160</v>
      </c>
      <c r="C39" s="15" t="s">
        <v>97</v>
      </c>
      <c r="D39" s="16" t="s">
        <v>98</v>
      </c>
      <c r="E39" s="15" t="s">
        <v>14</v>
      </c>
      <c r="F39" s="13">
        <v>80.025000000000006</v>
      </c>
      <c r="G39" s="14">
        <v>2.2000000000000002</v>
      </c>
      <c r="H39" s="143">
        <f>G39*F39</f>
        <v>176.05500000000004</v>
      </c>
    </row>
    <row r="40" spans="1:8">
      <c r="A40" s="144"/>
      <c r="B40" s="65" t="s">
        <v>161</v>
      </c>
      <c r="C40" s="66"/>
      <c r="D40" s="67" t="s">
        <v>165</v>
      </c>
      <c r="E40" s="66"/>
      <c r="F40" s="66"/>
      <c r="G40" s="66"/>
      <c r="H40" s="141">
        <f>ROUND(SUM(H41:H43),2)</f>
        <v>1520.27</v>
      </c>
    </row>
    <row r="41" spans="1:8" ht="33.75">
      <c r="A41" s="142" t="s">
        <v>55</v>
      </c>
      <c r="B41" s="11" t="s">
        <v>162</v>
      </c>
      <c r="C41" s="11">
        <v>94579</v>
      </c>
      <c r="D41" s="12" t="s">
        <v>56</v>
      </c>
      <c r="E41" s="11" t="s">
        <v>14</v>
      </c>
      <c r="F41" s="13">
        <v>4.5</v>
      </c>
      <c r="G41" s="14">
        <v>273.37</v>
      </c>
      <c r="H41" s="143">
        <f>G41*F41</f>
        <v>1230.165</v>
      </c>
    </row>
    <row r="42" spans="1:8" ht="22.5">
      <c r="A42" s="146" t="s">
        <v>102</v>
      </c>
      <c r="B42" s="11" t="s">
        <v>163</v>
      </c>
      <c r="C42" s="15" t="s">
        <v>103</v>
      </c>
      <c r="D42" s="16" t="s">
        <v>104</v>
      </c>
      <c r="E42" s="15" t="s">
        <v>105</v>
      </c>
      <c r="F42" s="13">
        <v>6</v>
      </c>
      <c r="G42" s="14">
        <v>24.86</v>
      </c>
      <c r="H42" s="143">
        <f>G42*F42</f>
        <v>149.16</v>
      </c>
    </row>
    <row r="43" spans="1:8" ht="22.5">
      <c r="A43" s="147" t="s">
        <v>106</v>
      </c>
      <c r="B43" s="17" t="s">
        <v>164</v>
      </c>
      <c r="C43" s="17" t="s">
        <v>107</v>
      </c>
      <c r="D43" s="18" t="s">
        <v>108</v>
      </c>
      <c r="E43" s="17" t="s">
        <v>105</v>
      </c>
      <c r="F43" s="13">
        <v>6</v>
      </c>
      <c r="G43" s="14">
        <v>23.49</v>
      </c>
      <c r="H43" s="143">
        <f>G43*F43</f>
        <v>140.94</v>
      </c>
    </row>
    <row r="44" spans="1:8">
      <c r="A44" s="144"/>
      <c r="B44" s="65" t="s">
        <v>167</v>
      </c>
      <c r="C44" s="66"/>
      <c r="D44" s="67" t="s">
        <v>166</v>
      </c>
      <c r="E44" s="66"/>
      <c r="F44" s="66"/>
      <c r="G44" s="66"/>
      <c r="H44" s="141">
        <f>ROUND(SUM(H45:H46),2)</f>
        <v>1998.96</v>
      </c>
    </row>
    <row r="45" spans="1:8" ht="33.75">
      <c r="A45" s="142" t="s">
        <v>57</v>
      </c>
      <c r="B45" s="11" t="s">
        <v>168</v>
      </c>
      <c r="C45" s="11">
        <v>91338</v>
      </c>
      <c r="D45" s="12" t="s">
        <v>58</v>
      </c>
      <c r="E45" s="11" t="s">
        <v>14</v>
      </c>
      <c r="F45" s="13">
        <v>3.36</v>
      </c>
      <c r="G45" s="14">
        <v>559.03</v>
      </c>
      <c r="H45" s="143">
        <f>G45*F45</f>
        <v>1878.3407999999999</v>
      </c>
    </row>
    <row r="46" spans="1:8" ht="45">
      <c r="A46" s="142" t="s">
        <v>59</v>
      </c>
      <c r="B46" s="11" t="s">
        <v>169</v>
      </c>
      <c r="C46" s="11" t="s">
        <v>60</v>
      </c>
      <c r="D46" s="12" t="s">
        <v>61</v>
      </c>
      <c r="E46" s="11" t="s">
        <v>7</v>
      </c>
      <c r="F46" s="13">
        <v>2</v>
      </c>
      <c r="G46" s="14">
        <v>60.31</v>
      </c>
      <c r="H46" s="143">
        <f>G46*F46</f>
        <v>120.62</v>
      </c>
    </row>
    <row r="47" spans="1:8">
      <c r="A47" s="148"/>
      <c r="B47" s="65" t="s">
        <v>170</v>
      </c>
      <c r="C47" s="66"/>
      <c r="D47" s="69" t="s">
        <v>62</v>
      </c>
      <c r="E47" s="66"/>
      <c r="F47" s="66"/>
      <c r="G47" s="66"/>
      <c r="H47" s="141">
        <f>ROUND(SUM(H48:H51),2)</f>
        <v>2919.66</v>
      </c>
    </row>
    <row r="48" spans="1:8" ht="45">
      <c r="A48" s="142" t="s">
        <v>63</v>
      </c>
      <c r="B48" s="11" t="s">
        <v>171</v>
      </c>
      <c r="C48" s="11">
        <v>93138</v>
      </c>
      <c r="D48" s="12" t="s">
        <v>64</v>
      </c>
      <c r="E48" s="11" t="s">
        <v>7</v>
      </c>
      <c r="F48" s="13">
        <v>8</v>
      </c>
      <c r="G48" s="14">
        <v>107.04</v>
      </c>
      <c r="H48" s="143">
        <f>G48*F48</f>
        <v>856.32</v>
      </c>
    </row>
    <row r="49" spans="1:10" ht="33.75">
      <c r="A49" s="142" t="s">
        <v>65</v>
      </c>
      <c r="B49" s="11" t="s">
        <v>172</v>
      </c>
      <c r="C49" s="11">
        <v>97586</v>
      </c>
      <c r="D49" s="12" t="s">
        <v>66</v>
      </c>
      <c r="E49" s="11" t="s">
        <v>7</v>
      </c>
      <c r="F49" s="13">
        <v>8</v>
      </c>
      <c r="G49" s="14">
        <v>44.8</v>
      </c>
      <c r="H49" s="143">
        <f t="shared" ref="H49:H51" si="5">G49*F49</f>
        <v>358.4</v>
      </c>
    </row>
    <row r="50" spans="1:10" ht="22.5">
      <c r="A50" s="142" t="s">
        <v>67</v>
      </c>
      <c r="B50" s="11" t="s">
        <v>173</v>
      </c>
      <c r="C50" s="11">
        <v>97616</v>
      </c>
      <c r="D50" s="12" t="s">
        <v>68</v>
      </c>
      <c r="E50" s="11" t="s">
        <v>7</v>
      </c>
      <c r="F50" s="13">
        <v>16</v>
      </c>
      <c r="G50" s="14">
        <v>34.94</v>
      </c>
      <c r="H50" s="143">
        <f t="shared" si="5"/>
        <v>559.04</v>
      </c>
    </row>
    <row r="51" spans="1:10" ht="33.75">
      <c r="A51" s="142" t="s">
        <v>82</v>
      </c>
      <c r="B51" s="11" t="s">
        <v>174</v>
      </c>
      <c r="C51" s="11" t="s">
        <v>83</v>
      </c>
      <c r="D51" s="12" t="s">
        <v>84</v>
      </c>
      <c r="E51" s="11" t="s">
        <v>7</v>
      </c>
      <c r="F51" s="19">
        <v>10</v>
      </c>
      <c r="G51" s="20">
        <v>114.59</v>
      </c>
      <c r="H51" s="143">
        <f t="shared" si="5"/>
        <v>1145.9000000000001</v>
      </c>
    </row>
    <row r="52" spans="1:10">
      <c r="A52" s="144"/>
      <c r="B52" s="65" t="s">
        <v>175</v>
      </c>
      <c r="C52" s="66"/>
      <c r="D52" s="69" t="s">
        <v>73</v>
      </c>
      <c r="E52" s="66"/>
      <c r="F52" s="66"/>
      <c r="G52" s="66"/>
      <c r="H52" s="141">
        <f>ROUND(SUM(H53:H55),2)</f>
        <v>3912.26</v>
      </c>
    </row>
    <row r="53" spans="1:10" ht="22.5">
      <c r="A53" s="142" t="s">
        <v>69</v>
      </c>
      <c r="B53" s="11" t="s">
        <v>176</v>
      </c>
      <c r="C53" s="11">
        <v>88488</v>
      </c>
      <c r="D53" s="12" t="s">
        <v>70</v>
      </c>
      <c r="E53" s="11" t="s">
        <v>14</v>
      </c>
      <c r="F53" s="13">
        <f>(4.775*2*8.25)</f>
        <v>78.787500000000009</v>
      </c>
      <c r="G53" s="14">
        <v>11.72</v>
      </c>
      <c r="H53" s="143">
        <f>G53*F53</f>
        <v>923.38950000000011</v>
      </c>
    </row>
    <row r="54" spans="1:10" ht="22.5">
      <c r="A54" s="142" t="s">
        <v>71</v>
      </c>
      <c r="B54" s="11" t="s">
        <v>177</v>
      </c>
      <c r="C54" s="11">
        <v>88489</v>
      </c>
      <c r="D54" s="12" t="s">
        <v>72</v>
      </c>
      <c r="E54" s="11" t="s">
        <v>14</v>
      </c>
      <c r="F54" s="13">
        <f>F34-F53</f>
        <v>219</v>
      </c>
      <c r="G54" s="14">
        <v>10.33</v>
      </c>
      <c r="H54" s="143">
        <f>G54*F54</f>
        <v>2262.27</v>
      </c>
    </row>
    <row r="55" spans="1:10" ht="22.5">
      <c r="A55" s="146" t="s">
        <v>109</v>
      </c>
      <c r="B55" s="15" t="s">
        <v>178</v>
      </c>
      <c r="C55" s="15" t="s">
        <v>110</v>
      </c>
      <c r="D55" s="16" t="s">
        <v>111</v>
      </c>
      <c r="E55" s="15" t="s">
        <v>14</v>
      </c>
      <c r="F55" s="19">
        <f>F34</f>
        <v>297.78750000000002</v>
      </c>
      <c r="G55" s="20">
        <v>2.44</v>
      </c>
      <c r="H55" s="149">
        <f>G55*F55</f>
        <v>726.60149999999999</v>
      </c>
    </row>
    <row r="56" spans="1:10">
      <c r="A56" s="150"/>
      <c r="B56" s="65" t="s">
        <v>179</v>
      </c>
      <c r="C56" s="151"/>
      <c r="D56" s="69" t="s">
        <v>117</v>
      </c>
      <c r="E56" s="151"/>
      <c r="F56" s="152"/>
      <c r="G56" s="153"/>
      <c r="H56" s="141">
        <f>ROUND(SUM(H57:H59),2)</f>
        <v>8551.9500000000007</v>
      </c>
    </row>
    <row r="57" spans="1:10" ht="45">
      <c r="A57" s="154" t="s">
        <v>114</v>
      </c>
      <c r="B57" s="11" t="s">
        <v>180</v>
      </c>
      <c r="C57" s="21" t="s">
        <v>115</v>
      </c>
      <c r="D57" s="22" t="s">
        <v>116</v>
      </c>
      <c r="E57" s="21" t="s">
        <v>14</v>
      </c>
      <c r="F57" s="19">
        <v>107</v>
      </c>
      <c r="G57" s="20">
        <v>53.32</v>
      </c>
      <c r="H57" s="149">
        <f>G57*F57</f>
        <v>5705.24</v>
      </c>
    </row>
    <row r="58" spans="1:10" ht="33.75">
      <c r="A58" s="154" t="s">
        <v>118</v>
      </c>
      <c r="B58" s="11" t="s">
        <v>181</v>
      </c>
      <c r="C58" s="21">
        <v>94195</v>
      </c>
      <c r="D58" s="22" t="s">
        <v>119</v>
      </c>
      <c r="E58" s="21" t="s">
        <v>14</v>
      </c>
      <c r="F58" s="19">
        <v>107</v>
      </c>
      <c r="G58" s="20">
        <v>24.53</v>
      </c>
      <c r="H58" s="149">
        <f>G58*F58</f>
        <v>2624.71</v>
      </c>
    </row>
    <row r="59" spans="1:10" ht="45">
      <c r="A59" s="154" t="s">
        <v>118</v>
      </c>
      <c r="B59" s="11" t="s">
        <v>197</v>
      </c>
      <c r="C59" s="21">
        <v>94219</v>
      </c>
      <c r="D59" s="22" t="s">
        <v>196</v>
      </c>
      <c r="E59" s="21" t="s">
        <v>105</v>
      </c>
      <c r="F59" s="19">
        <v>10</v>
      </c>
      <c r="G59" s="20">
        <v>22.2</v>
      </c>
      <c r="H59" s="149">
        <f>G59*F59</f>
        <v>222</v>
      </c>
    </row>
    <row r="60" spans="1:10">
      <c r="A60" s="150"/>
      <c r="B60" s="151"/>
      <c r="C60" s="151"/>
      <c r="D60" s="155"/>
      <c r="E60" s="151"/>
      <c r="F60" s="152"/>
      <c r="G60" s="153"/>
      <c r="H60" s="156"/>
    </row>
    <row r="61" spans="1:10">
      <c r="A61" s="150"/>
      <c r="B61" s="151"/>
      <c r="C61" s="151"/>
      <c r="D61" s="155"/>
      <c r="E61" s="151"/>
      <c r="F61" s="152"/>
      <c r="G61" s="10" t="s">
        <v>88</v>
      </c>
      <c r="H61" s="157">
        <f>ROUND(H56+H52+H47+H44+H40+H33+H31+H26+H18+H22+H16+H12+H7,2)</f>
        <v>69636</v>
      </c>
    </row>
    <row r="62" spans="1:10">
      <c r="A62" s="158"/>
      <c r="B62" s="159"/>
      <c r="C62" s="159"/>
      <c r="D62" s="160"/>
      <c r="E62" s="159"/>
      <c r="F62" s="161"/>
      <c r="G62" s="162"/>
      <c r="H62" s="163"/>
    </row>
    <row r="63" spans="1:10">
      <c r="A63" s="158"/>
      <c r="B63" s="136"/>
      <c r="C63" s="78"/>
      <c r="D63" s="137"/>
      <c r="E63" s="78"/>
      <c r="F63" s="56"/>
      <c r="G63" s="56"/>
      <c r="H63" s="164"/>
      <c r="I63" s="78"/>
      <c r="J63" s="78"/>
    </row>
    <row r="64" spans="1:10">
      <c r="A64" s="158"/>
      <c r="B64" s="23"/>
      <c r="C64" s="23"/>
      <c r="D64" s="57" t="s">
        <v>193</v>
      </c>
      <c r="E64" s="91"/>
      <c r="F64" s="170" t="s">
        <v>194</v>
      </c>
      <c r="G64" s="170"/>
      <c r="H64" s="171"/>
      <c r="I64" s="135"/>
      <c r="J64" s="135"/>
    </row>
    <row r="65" spans="1:10">
      <c r="A65" s="165"/>
      <c r="B65" s="23"/>
      <c r="C65" s="23"/>
      <c r="D65" s="94" t="s">
        <v>191</v>
      </c>
      <c r="E65" s="93"/>
      <c r="F65" s="172" t="s">
        <v>195</v>
      </c>
      <c r="G65" s="172"/>
      <c r="H65" s="173"/>
      <c r="I65" s="134"/>
      <c r="J65" s="134"/>
    </row>
    <row r="66" spans="1:10" ht="15.75" thickBot="1">
      <c r="A66" s="166"/>
      <c r="B66" s="167"/>
      <c r="C66" s="167"/>
      <c r="D66" s="96" t="s">
        <v>192</v>
      </c>
      <c r="E66" s="97"/>
      <c r="F66" s="97"/>
      <c r="G66" s="97"/>
      <c r="H66" s="168"/>
      <c r="I66" s="78"/>
      <c r="J66" s="78"/>
    </row>
    <row r="67" spans="1:10">
      <c r="A67" s="6"/>
      <c r="B67" s="6"/>
      <c r="C67" s="6"/>
      <c r="D67" s="7"/>
      <c r="E67" s="6"/>
      <c r="F67" s="8"/>
      <c r="G67" s="9"/>
      <c r="H67" s="9"/>
      <c r="I67" s="23"/>
      <c r="J67" s="23"/>
    </row>
  </sheetData>
  <mergeCells count="7">
    <mergeCell ref="F64:H64"/>
    <mergeCell ref="F65:H65"/>
    <mergeCell ref="C1:F1"/>
    <mergeCell ref="C3:F3"/>
    <mergeCell ref="C2:F2"/>
    <mergeCell ref="A6:G6"/>
    <mergeCell ref="C4:F4"/>
  </mergeCells>
  <conditionalFormatting sqref="A30:E30">
    <cfRule type="expression" dxfId="3" priority="9" stopIfTrue="1">
      <formula>AND($A30&lt;&gt;"COMPOSICAO",$A30&lt;&gt;"INSUMO",$A30&lt;&gt;"")</formula>
    </cfRule>
    <cfRule type="expression" dxfId="2" priority="10" stopIfTrue="1">
      <formula>AND(OR($A30="COMPOSICAO",$A30="INSUMO",$A30&lt;&gt;""),$A30&lt;&gt;"")</formula>
    </cfRule>
  </conditionalFormatting>
  <conditionalFormatting sqref="A34 C34:E34">
    <cfRule type="expression" dxfId="1" priority="1" stopIfTrue="1">
      <formula>AND($A34&lt;&gt;"COMPOSICAO",$A34&lt;&gt;"INSUMO",$A34&lt;&gt;"")</formula>
    </cfRule>
    <cfRule type="expression" dxfId="0" priority="2" stopIfTrue="1">
      <formula>AND(OR($A34="COMPOSICAO",$A34="INSUMO",$A34&lt;&gt;""),$A34&lt;&gt;"")</formula>
    </cfRule>
  </conditionalFormatting>
  <pageMargins left="0.25" right="0.25" top="0.75" bottom="0.75" header="0.3" footer="0.3"/>
  <pageSetup paperSize="9" scale="9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E14" sqref="E14"/>
    </sheetView>
  </sheetViews>
  <sheetFormatPr defaultRowHeight="15"/>
  <cols>
    <col min="2" max="2" width="45.85546875" customWidth="1"/>
    <col min="3" max="3" width="14" bestFit="1" customWidth="1"/>
    <col min="4" max="4" width="9.28515625" style="116" bestFit="1" customWidth="1"/>
    <col min="5" max="5" width="10.140625" bestFit="1" customWidth="1"/>
    <col min="6" max="6" width="10.7109375" bestFit="1" customWidth="1"/>
    <col min="7" max="7" width="11.28515625" bestFit="1" customWidth="1"/>
    <col min="8" max="8" width="9.28515625" bestFit="1" customWidth="1"/>
    <col min="9" max="9" width="11.140625" bestFit="1" customWidth="1"/>
    <col min="10" max="10" width="9.28515625" bestFit="1" customWidth="1"/>
    <col min="11" max="11" width="10.140625" bestFit="1" customWidth="1"/>
    <col min="12" max="12" width="15.42578125" bestFit="1" customWidth="1"/>
  </cols>
  <sheetData>
    <row r="1" spans="1:12" ht="23.25">
      <c r="A1" s="74"/>
      <c r="B1" s="100"/>
      <c r="C1" s="100"/>
      <c r="D1" s="105"/>
      <c r="E1" s="100"/>
      <c r="F1" s="100" t="s">
        <v>74</v>
      </c>
      <c r="G1" s="100"/>
      <c r="H1" s="100"/>
      <c r="I1" s="100"/>
      <c r="J1" s="75"/>
      <c r="K1" s="75"/>
      <c r="L1" s="76"/>
    </row>
    <row r="2" spans="1:12" ht="18.75" customHeight="1">
      <c r="A2" s="77"/>
      <c r="B2" s="101"/>
      <c r="C2" s="101"/>
      <c r="D2" s="106"/>
      <c r="E2" s="101"/>
      <c r="F2" s="101" t="s">
        <v>89</v>
      </c>
      <c r="G2" s="101"/>
      <c r="H2" s="101"/>
      <c r="I2" s="101"/>
      <c r="J2" s="78"/>
      <c r="K2" s="78"/>
      <c r="L2" s="79"/>
    </row>
    <row r="3" spans="1:12" ht="15.75" thickBot="1">
      <c r="A3" s="77"/>
      <c r="B3" s="185"/>
      <c r="C3" s="185"/>
      <c r="D3" s="185"/>
      <c r="E3" s="185"/>
      <c r="F3" s="80"/>
      <c r="G3" s="80"/>
      <c r="H3" s="78"/>
      <c r="I3" s="78"/>
      <c r="J3" s="78"/>
      <c r="K3" s="78"/>
      <c r="L3" s="79"/>
    </row>
    <row r="4" spans="1:12" ht="16.5" thickBot="1">
      <c r="A4" s="24" t="s">
        <v>199</v>
      </c>
      <c r="B4" s="25"/>
      <c r="C4" s="25"/>
      <c r="D4" s="107"/>
      <c r="E4" s="25"/>
      <c r="F4" s="25"/>
      <c r="G4" s="169"/>
      <c r="H4" s="26"/>
      <c r="I4" s="26"/>
      <c r="J4" s="26"/>
      <c r="K4" s="26" t="s">
        <v>120</v>
      </c>
      <c r="L4" s="72">
        <v>43892</v>
      </c>
    </row>
    <row r="5" spans="1:12" ht="15.75" thickBot="1">
      <c r="A5" s="28" t="s">
        <v>198</v>
      </c>
      <c r="B5" s="29"/>
      <c r="C5" s="29"/>
      <c r="D5" s="108"/>
      <c r="E5" s="29"/>
      <c r="F5" s="29"/>
      <c r="G5" s="30"/>
      <c r="H5" s="27"/>
      <c r="I5" s="27"/>
      <c r="J5" s="27"/>
      <c r="K5" s="27"/>
      <c r="L5" s="73"/>
    </row>
    <row r="6" spans="1:12">
      <c r="A6" s="81"/>
      <c r="B6" s="31"/>
      <c r="C6" s="31"/>
      <c r="D6" s="109"/>
      <c r="E6" s="32"/>
      <c r="F6" s="32"/>
      <c r="G6" s="32"/>
      <c r="H6" s="32"/>
      <c r="I6" s="32"/>
      <c r="J6" s="32"/>
      <c r="K6" s="32"/>
      <c r="L6" s="82"/>
    </row>
    <row r="7" spans="1:12">
      <c r="A7" s="83" t="s">
        <v>121</v>
      </c>
      <c r="B7" s="33" t="s">
        <v>131</v>
      </c>
      <c r="C7" s="58" t="s">
        <v>132</v>
      </c>
      <c r="D7" s="110" t="s">
        <v>122</v>
      </c>
      <c r="E7" s="34" t="s">
        <v>186</v>
      </c>
      <c r="F7" s="35" t="s">
        <v>122</v>
      </c>
      <c r="G7" s="36" t="s">
        <v>187</v>
      </c>
      <c r="H7" s="35" t="s">
        <v>122</v>
      </c>
      <c r="I7" s="36" t="s">
        <v>188</v>
      </c>
      <c r="J7" s="35" t="s">
        <v>122</v>
      </c>
      <c r="K7" s="36" t="s">
        <v>189</v>
      </c>
      <c r="L7" s="84" t="s">
        <v>123</v>
      </c>
    </row>
    <row r="8" spans="1:12">
      <c r="A8" s="85" t="s">
        <v>124</v>
      </c>
      <c r="B8" s="37" t="str">
        <f>ORÇAMENTO!D7</f>
        <v xml:space="preserve"> INFRA-ESTRURURA FUNDAÇÃO (Sapata 60x60cm H=50cm)</v>
      </c>
      <c r="C8" s="59">
        <f>ORÇAMENTO!H7</f>
        <v>2655.44</v>
      </c>
      <c r="D8" s="61">
        <v>1</v>
      </c>
      <c r="E8" s="38">
        <f>ROUND(C8*D8,2)</f>
        <v>2655.44</v>
      </c>
      <c r="F8" s="39">
        <f>G8/C8*100</f>
        <v>0</v>
      </c>
      <c r="G8" s="40"/>
      <c r="H8" s="40"/>
      <c r="I8" s="40"/>
      <c r="J8" s="40"/>
      <c r="K8" s="40"/>
      <c r="L8" s="86">
        <f>ROUND(G8+E8+I8+K8,2)</f>
        <v>2655.44</v>
      </c>
    </row>
    <row r="9" spans="1:12">
      <c r="A9" s="85" t="s">
        <v>125</v>
      </c>
      <c r="B9" s="41" t="str">
        <f>ORÇAMENTO!D12</f>
        <v>INFRA-ESTRURURA -FUNDAÇÃO (viga baldrame) 20X40cm</v>
      </c>
      <c r="C9" s="59">
        <f>ORÇAMENTO!H12</f>
        <v>3859.73</v>
      </c>
      <c r="D9" s="61">
        <v>0.55000000000000004</v>
      </c>
      <c r="E9" s="38">
        <f>ROUND(C9*D9,2)</f>
        <v>2122.85</v>
      </c>
      <c r="F9" s="61">
        <v>0.45</v>
      </c>
      <c r="G9" s="38">
        <f>ROUND(C9*F9,2)</f>
        <v>1736.88</v>
      </c>
      <c r="H9" s="117"/>
      <c r="I9" s="117"/>
      <c r="J9" s="42"/>
      <c r="K9" s="42"/>
      <c r="L9" s="86">
        <f>ROUND((G9+E9+I9+K9),2)</f>
        <v>3859.73</v>
      </c>
    </row>
    <row r="10" spans="1:12">
      <c r="A10" s="85" t="s">
        <v>126</v>
      </c>
      <c r="B10" s="41" t="str">
        <f>ORÇAMENTO!D16</f>
        <v>ALVENARIA</v>
      </c>
      <c r="C10" s="59">
        <f>ORÇAMENTO!H16</f>
        <v>6028.48</v>
      </c>
      <c r="D10" s="61">
        <v>0.5</v>
      </c>
      <c r="E10" s="38">
        <f>ROUND(C10*D10,2)</f>
        <v>3014.24</v>
      </c>
      <c r="F10" s="61">
        <v>0.5</v>
      </c>
      <c r="G10" s="38">
        <f>ROUND(C10*F10,2)</f>
        <v>3014.24</v>
      </c>
      <c r="H10" s="119"/>
      <c r="I10" s="118"/>
      <c r="J10" s="45"/>
      <c r="K10" s="45"/>
      <c r="L10" s="86">
        <f>ROUND(G10+E10+I10+K10,2)</f>
        <v>6028.48</v>
      </c>
    </row>
    <row r="11" spans="1:12">
      <c r="A11" s="85" t="s">
        <v>127</v>
      </c>
      <c r="B11" s="41" t="str">
        <f>ORÇAMENTO!D18</f>
        <v>PILARES (15x25cm)</v>
      </c>
      <c r="C11" s="59">
        <f>ORÇAMENTO!H18</f>
        <v>2127.29</v>
      </c>
      <c r="D11" s="61">
        <v>0.45</v>
      </c>
      <c r="E11" s="38">
        <f t="shared" ref="E11" si="0">ROUND(C11*D11,2)</f>
        <v>957.28</v>
      </c>
      <c r="F11" s="61">
        <v>0.55000000000000004</v>
      </c>
      <c r="G11" s="38">
        <f t="shared" ref="G11:G13" si="1">ROUND(C11*F11,2)</f>
        <v>1170.01</v>
      </c>
      <c r="H11" s="117"/>
      <c r="I11" s="117"/>
      <c r="J11" s="117"/>
      <c r="K11" s="117"/>
      <c r="L11" s="86">
        <f>ROUND(G11+E11+I11+K11,2)</f>
        <v>2127.29</v>
      </c>
    </row>
    <row r="12" spans="1:12">
      <c r="A12" s="85" t="s">
        <v>128</v>
      </c>
      <c r="B12" s="41" t="str">
        <f>ORÇAMENTO!D22</f>
        <v>VIGAS (15x30cm)</v>
      </c>
      <c r="C12" s="71">
        <f>ORÇAMENTO!H22</f>
        <v>4436.57</v>
      </c>
      <c r="D12" s="119"/>
      <c r="E12" s="118"/>
      <c r="F12" s="61">
        <v>1</v>
      </c>
      <c r="G12" s="38">
        <f t="shared" si="1"/>
        <v>4436.57</v>
      </c>
      <c r="H12" s="117"/>
      <c r="I12" s="117"/>
      <c r="J12" s="117"/>
      <c r="K12" s="117"/>
      <c r="L12" s="86">
        <f t="shared" ref="L12:L20" si="2">G12+E12+I12+K12</f>
        <v>4436.57</v>
      </c>
    </row>
    <row r="13" spans="1:12">
      <c r="A13" s="85" t="s">
        <v>147</v>
      </c>
      <c r="B13" s="41" t="str">
        <f>ORÇAMENTO!D26</f>
        <v>LAJE (H=10cm)</v>
      </c>
      <c r="C13" s="71">
        <f>ORÇAMENTO!H26</f>
        <v>10907.77</v>
      </c>
      <c r="D13" s="119"/>
      <c r="E13" s="118"/>
      <c r="F13" s="61">
        <v>1</v>
      </c>
      <c r="G13" s="38">
        <f t="shared" si="1"/>
        <v>10907.77</v>
      </c>
      <c r="H13" s="117"/>
      <c r="I13" s="117"/>
      <c r="J13" s="117"/>
      <c r="K13" s="117"/>
      <c r="L13" s="86">
        <f t="shared" si="2"/>
        <v>10907.77</v>
      </c>
    </row>
    <row r="14" spans="1:12">
      <c r="A14" s="85" t="s">
        <v>152</v>
      </c>
      <c r="B14" s="41" t="str">
        <f>ORÇAMENTO!D31</f>
        <v>CONTRAPISO</v>
      </c>
      <c r="C14" s="71">
        <f>ORÇAMENTO!H31</f>
        <v>1013.56</v>
      </c>
      <c r="D14" s="62"/>
      <c r="E14" s="44"/>
      <c r="F14" s="61">
        <v>1</v>
      </c>
      <c r="G14" s="38">
        <f t="shared" ref="G14" si="3">ROUND(C14*F14,2)</f>
        <v>1013.56</v>
      </c>
      <c r="H14" s="117"/>
      <c r="I14" s="117"/>
      <c r="J14" s="117"/>
      <c r="K14" s="117"/>
      <c r="L14" s="86">
        <f t="shared" si="2"/>
        <v>1013.56</v>
      </c>
    </row>
    <row r="15" spans="1:12">
      <c r="A15" s="85" t="s">
        <v>154</v>
      </c>
      <c r="B15" s="41" t="str">
        <f>ORÇAMENTO!D33</f>
        <v>ACABAMENTO</v>
      </c>
      <c r="C15" s="71">
        <f>ORÇAMENTO!H33</f>
        <v>19704.060000000001</v>
      </c>
      <c r="D15" s="62"/>
      <c r="E15" s="44"/>
      <c r="F15" s="43"/>
      <c r="G15" s="45"/>
      <c r="H15" s="61">
        <v>0.6</v>
      </c>
      <c r="I15" s="38">
        <f>ROUND(C15*H15,2)</f>
        <v>11822.44</v>
      </c>
      <c r="J15" s="61">
        <v>0.4</v>
      </c>
      <c r="K15" s="38">
        <f>ROUND(C15*J15,2)</f>
        <v>7881.62</v>
      </c>
      <c r="L15" s="86">
        <f t="shared" si="2"/>
        <v>19704.060000000001</v>
      </c>
    </row>
    <row r="16" spans="1:12">
      <c r="A16" s="85" t="s">
        <v>161</v>
      </c>
      <c r="B16" s="41" t="str">
        <f>ORÇAMENTO!D40</f>
        <v>ESQUADRIAS - JANELAS</v>
      </c>
      <c r="C16" s="71">
        <f>ORÇAMENTO!H40</f>
        <v>1520.27</v>
      </c>
      <c r="D16" s="62"/>
      <c r="E16" s="44"/>
      <c r="F16" s="43"/>
      <c r="G16" s="45"/>
      <c r="H16" s="61">
        <v>1</v>
      </c>
      <c r="I16" s="38">
        <f>ROUND(C16*H16,2)</f>
        <v>1520.27</v>
      </c>
      <c r="J16" s="117"/>
      <c r="K16" s="118">
        <f>ROUND(C16*J16,2)</f>
        <v>0</v>
      </c>
      <c r="L16" s="86">
        <f t="shared" si="2"/>
        <v>1520.27</v>
      </c>
    </row>
    <row r="17" spans="1:12">
      <c r="A17" s="85" t="s">
        <v>167</v>
      </c>
      <c r="B17" s="41" t="str">
        <f>ORÇAMENTO!D44</f>
        <v>ESQUADRIAS - PORTAS</v>
      </c>
      <c r="C17" s="71">
        <f>ORÇAMENTO!H44</f>
        <v>1998.96</v>
      </c>
      <c r="D17" s="62"/>
      <c r="E17" s="44"/>
      <c r="F17" s="43"/>
      <c r="G17" s="45"/>
      <c r="H17" s="61">
        <v>1</v>
      </c>
      <c r="I17" s="38">
        <f>ROUND(C17*H17,2)</f>
        <v>1998.96</v>
      </c>
      <c r="J17" s="117"/>
      <c r="K17" s="117"/>
      <c r="L17" s="86">
        <f t="shared" si="2"/>
        <v>1998.96</v>
      </c>
    </row>
    <row r="18" spans="1:12">
      <c r="A18" s="85" t="s">
        <v>170</v>
      </c>
      <c r="B18" s="41" t="str">
        <f>ORÇAMENTO!D47</f>
        <v>INSTALAÇÃO ELETRICA PREDIAL</v>
      </c>
      <c r="C18" s="71">
        <f>ORÇAMENTO!H47</f>
        <v>2919.66</v>
      </c>
      <c r="D18" s="62"/>
      <c r="E18" s="44"/>
      <c r="F18" s="61">
        <v>0.3</v>
      </c>
      <c r="G18" s="38">
        <f>ROUND(C18*F18,2)</f>
        <v>875.9</v>
      </c>
      <c r="H18" s="61">
        <v>0.2</v>
      </c>
      <c r="I18" s="38">
        <f>ROUND(C18*H18,2)</f>
        <v>583.92999999999995</v>
      </c>
      <c r="J18" s="61">
        <v>0.5</v>
      </c>
      <c r="K18" s="38">
        <f>ROUND(C18*J18,2)</f>
        <v>1459.83</v>
      </c>
      <c r="L18" s="86">
        <f t="shared" si="2"/>
        <v>2919.66</v>
      </c>
    </row>
    <row r="19" spans="1:12">
      <c r="A19" s="85" t="s">
        <v>175</v>
      </c>
      <c r="B19" s="41" t="str">
        <f>ORÇAMENTO!D52</f>
        <v>PINTURA</v>
      </c>
      <c r="C19" s="71">
        <f>ORÇAMENTO!H52</f>
        <v>3912.26</v>
      </c>
      <c r="D19" s="62"/>
      <c r="E19" s="44"/>
      <c r="F19" s="43"/>
      <c r="G19" s="45"/>
      <c r="H19" s="117"/>
      <c r="I19" s="117"/>
      <c r="J19" s="61">
        <v>1</v>
      </c>
      <c r="K19" s="38">
        <f>ROUND(C19*J19,2)</f>
        <v>3912.26</v>
      </c>
      <c r="L19" s="86">
        <f t="shared" si="2"/>
        <v>3912.26</v>
      </c>
    </row>
    <row r="20" spans="1:12">
      <c r="A20" s="85" t="s">
        <v>179</v>
      </c>
      <c r="B20" s="41" t="str">
        <f>ORÇAMENTO!D56</f>
        <v>TELHADO</v>
      </c>
      <c r="C20" s="71">
        <f>ORÇAMENTO!H56</f>
        <v>8551.9500000000007</v>
      </c>
      <c r="D20" s="62"/>
      <c r="E20" s="44"/>
      <c r="F20" s="43"/>
      <c r="G20" s="45"/>
      <c r="H20" s="61">
        <v>1</v>
      </c>
      <c r="I20" s="38">
        <f>ROUND(C20*H20,2)</f>
        <v>8551.9500000000007</v>
      </c>
      <c r="J20" s="117"/>
      <c r="K20" s="117"/>
      <c r="L20" s="86">
        <f t="shared" si="2"/>
        <v>8551.9500000000007</v>
      </c>
    </row>
    <row r="21" spans="1:12" ht="15.75" thickBot="1">
      <c r="B21" s="46"/>
      <c r="C21" s="60"/>
      <c r="D21" s="63"/>
      <c r="E21" s="48"/>
      <c r="F21" s="47"/>
      <c r="G21" s="48"/>
      <c r="H21" s="48"/>
      <c r="I21" s="48"/>
      <c r="J21" s="48"/>
      <c r="K21" s="48"/>
      <c r="L21" s="87"/>
    </row>
    <row r="22" spans="1:12" ht="15.75" thickTop="1">
      <c r="A22" s="83"/>
      <c r="B22" s="49" t="s">
        <v>123</v>
      </c>
      <c r="C22" s="50">
        <f>ROUND(SUM(C8:C21),2)</f>
        <v>69636</v>
      </c>
      <c r="D22" s="111"/>
      <c r="E22" s="52">
        <f>ROUND(SUM(E8:E21),2)</f>
        <v>8749.81</v>
      </c>
      <c r="F22" s="51"/>
      <c r="G22" s="52">
        <f>ROUND(SUM(G8:G21),2)</f>
        <v>23154.93</v>
      </c>
      <c r="H22" s="52"/>
      <c r="I22" s="52">
        <f>ROUND(SUM(I8:I21),2)</f>
        <v>24477.55</v>
      </c>
      <c r="J22" s="52"/>
      <c r="K22" s="52">
        <f>ROUND(SUM(K8:K21),2)</f>
        <v>13253.71</v>
      </c>
      <c r="L22" s="88">
        <f>ROUND(SUM(L8:L21),2)</f>
        <v>69636</v>
      </c>
    </row>
    <row r="23" spans="1:12">
      <c r="A23" s="83"/>
      <c r="B23" s="53" t="s">
        <v>129</v>
      </c>
      <c r="C23" s="53"/>
      <c r="D23" s="120">
        <f>(E22/C22)</f>
        <v>0.12565066919409501</v>
      </c>
      <c r="E23" s="104"/>
      <c r="F23" s="120">
        <f>G22/C22</f>
        <v>0.3325137859727727</v>
      </c>
      <c r="G23" s="104"/>
      <c r="H23" s="120">
        <f>I22/C22</f>
        <v>0.35150712275259921</v>
      </c>
      <c r="I23" s="104"/>
      <c r="J23" s="120">
        <f>K22/C22</f>
        <v>0.19032842208053305</v>
      </c>
      <c r="K23" s="104"/>
      <c r="L23" s="121">
        <f>L22/C22</f>
        <v>1</v>
      </c>
    </row>
    <row r="24" spans="1:12">
      <c r="A24" s="89"/>
      <c r="B24" s="53" t="s">
        <v>130</v>
      </c>
      <c r="C24" s="53"/>
      <c r="D24" s="120">
        <f>D23</f>
        <v>0.12565066919409501</v>
      </c>
      <c r="E24" s="54">
        <f>E22</f>
        <v>8749.81</v>
      </c>
      <c r="F24" s="120">
        <f>F23+D24</f>
        <v>0.45816445516686771</v>
      </c>
      <c r="G24" s="52">
        <f>G22+E24</f>
        <v>31904.739999999998</v>
      </c>
      <c r="H24" s="120">
        <f>H23+F24</f>
        <v>0.80967157791946698</v>
      </c>
      <c r="I24" s="52">
        <f>I22+G24</f>
        <v>56382.289999999994</v>
      </c>
      <c r="J24" s="120">
        <f>J23+H24</f>
        <v>1</v>
      </c>
      <c r="K24" s="52">
        <f>K22+I24</f>
        <v>69636</v>
      </c>
      <c r="L24" s="86">
        <f>L22</f>
        <v>69636</v>
      </c>
    </row>
    <row r="25" spans="1:12">
      <c r="A25" s="90"/>
      <c r="B25" s="78"/>
      <c r="C25" s="103"/>
      <c r="D25" s="112"/>
      <c r="E25" s="78"/>
      <c r="F25" s="122"/>
      <c r="G25" s="78"/>
      <c r="H25" s="78"/>
      <c r="I25" s="78"/>
      <c r="J25" s="78"/>
      <c r="K25" s="78"/>
      <c r="L25" s="79"/>
    </row>
    <row r="26" spans="1:12">
      <c r="A26" s="90"/>
      <c r="B26" s="78"/>
      <c r="C26" s="103"/>
      <c r="D26" s="112"/>
      <c r="E26" s="78"/>
      <c r="F26" s="78"/>
      <c r="G26" s="78"/>
      <c r="H26" s="78"/>
      <c r="I26" s="78"/>
      <c r="J26" s="78"/>
      <c r="K26" s="78"/>
      <c r="L26" s="79"/>
    </row>
    <row r="27" spans="1:12">
      <c r="A27" s="90"/>
      <c r="B27" s="78"/>
      <c r="C27" s="78"/>
      <c r="D27" s="112"/>
      <c r="E27" s="78"/>
      <c r="F27" s="78"/>
      <c r="G27" s="78"/>
      <c r="H27" s="78"/>
      <c r="I27" s="78"/>
      <c r="J27" s="78"/>
      <c r="K27" s="78"/>
      <c r="L27" s="79"/>
    </row>
    <row r="28" spans="1:12">
      <c r="A28" s="90"/>
      <c r="B28" s="78"/>
      <c r="C28" s="78"/>
      <c r="D28" s="112"/>
      <c r="E28" s="78"/>
      <c r="F28" s="78"/>
      <c r="G28" s="78"/>
      <c r="H28" s="78"/>
      <c r="I28" s="78"/>
      <c r="J28" s="78"/>
      <c r="K28" s="78"/>
      <c r="L28" s="79"/>
    </row>
    <row r="29" spans="1:12">
      <c r="A29" s="90"/>
      <c r="B29" s="55"/>
      <c r="C29" s="78"/>
      <c r="D29" s="112"/>
      <c r="E29" s="78"/>
      <c r="F29" s="56"/>
      <c r="G29" s="56"/>
      <c r="H29" s="56"/>
      <c r="I29" s="56"/>
      <c r="J29" s="56"/>
      <c r="K29" s="78"/>
      <c r="L29" s="79"/>
    </row>
    <row r="30" spans="1:12">
      <c r="A30" s="90"/>
      <c r="B30" s="57" t="s">
        <v>193</v>
      </c>
      <c r="C30" s="91"/>
      <c r="D30" s="113"/>
      <c r="E30" s="92"/>
      <c r="F30" s="184" t="s">
        <v>194</v>
      </c>
      <c r="G30" s="184"/>
      <c r="H30" s="184"/>
      <c r="I30" s="184"/>
      <c r="J30" s="184"/>
      <c r="K30" s="78"/>
      <c r="L30" s="79"/>
    </row>
    <row r="31" spans="1:12">
      <c r="A31" s="90"/>
      <c r="B31" s="94" t="s">
        <v>191</v>
      </c>
      <c r="C31" s="93"/>
      <c r="D31" s="114"/>
      <c r="E31" s="93"/>
      <c r="F31" s="172" t="s">
        <v>195</v>
      </c>
      <c r="G31" s="172"/>
      <c r="H31" s="172"/>
      <c r="I31" s="172"/>
      <c r="J31" s="172"/>
      <c r="K31" s="78"/>
      <c r="L31" s="79"/>
    </row>
    <row r="32" spans="1:12" ht="15.75" thickBot="1">
      <c r="A32" s="95"/>
      <c r="B32" s="96" t="s">
        <v>192</v>
      </c>
      <c r="C32" s="97"/>
      <c r="D32" s="115"/>
      <c r="E32" s="97"/>
      <c r="F32" s="97"/>
      <c r="G32" s="97"/>
      <c r="H32" s="97"/>
      <c r="I32" s="98"/>
      <c r="J32" s="98"/>
      <c r="K32" s="98"/>
      <c r="L32" s="99"/>
    </row>
  </sheetData>
  <mergeCells count="3">
    <mergeCell ref="F30:J30"/>
    <mergeCell ref="F31:J31"/>
    <mergeCell ref="B3:E3"/>
  </mergeCells>
  <pageMargins left="0.51181102362204722" right="0.51181102362204722" top="0.78740157480314965" bottom="0.78740157480314965" header="0.31496062992125984" footer="0.31496062992125984"/>
  <pageSetup paperSize="9" scale="8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CRONOGRAMA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2020-03-04T13:27:17Z</dcterms:modified>
</cp:coreProperties>
</file>