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55" windowWidth="12120" windowHeight="8040" activeTab="2"/>
  </bookViews>
  <sheets>
    <sheet name="Banheiro +TS" sheetId="1" r:id="rId1"/>
    <sheet name="Composição" sheetId="2" r:id="rId2"/>
    <sheet name="TS+Filtro+S" sheetId="3" r:id="rId3"/>
    <sheet name="Placa " sheetId="4" r:id="rId4"/>
    <sheet name="RESUMO" sheetId="5" r:id="rId5"/>
    <sheet name="Crono" sheetId="6" r:id="rId6"/>
    <sheet name="BDI" sheetId="7" r:id="rId7"/>
  </sheets>
  <definedNames/>
  <calcPr fullCalcOnLoad="1"/>
</workbook>
</file>

<file path=xl/sharedStrings.xml><?xml version="1.0" encoding="utf-8"?>
<sst xmlns="http://schemas.openxmlformats.org/spreadsheetml/2006/main" count="827" uniqueCount="416">
  <si>
    <t>Item</t>
  </si>
  <si>
    <t>Descrição dos serviços</t>
  </si>
  <si>
    <t>Unidade</t>
  </si>
  <si>
    <t>Quantidade Prevista</t>
  </si>
  <si>
    <t>Valor Unitário</t>
  </si>
  <si>
    <t>1.1</t>
  </si>
  <si>
    <t>1.2</t>
  </si>
  <si>
    <t xml:space="preserve">                                                                                                                                                            SUB-TOTAL</t>
  </si>
  <si>
    <t>Fundações</t>
  </si>
  <si>
    <t>2.1</t>
  </si>
  <si>
    <t>2.2</t>
  </si>
  <si>
    <t>2.3</t>
  </si>
  <si>
    <t>Coberturas</t>
  </si>
  <si>
    <t>3.1</t>
  </si>
  <si>
    <t>Paredes, revestimentos e elementos decorativos</t>
  </si>
  <si>
    <t>4.1</t>
  </si>
  <si>
    <t>Alvenaria de tijolos furados</t>
  </si>
  <si>
    <t>4.1.1</t>
  </si>
  <si>
    <t>4.1.2</t>
  </si>
  <si>
    <t>4.1.3</t>
  </si>
  <si>
    <t>4.2</t>
  </si>
  <si>
    <t>Revestimentos</t>
  </si>
  <si>
    <t>4.2.1</t>
  </si>
  <si>
    <t>4.2.2</t>
  </si>
  <si>
    <t>4.2.3</t>
  </si>
  <si>
    <t>4.2.4</t>
  </si>
  <si>
    <t>4.3</t>
  </si>
  <si>
    <t>4.3.1</t>
  </si>
  <si>
    <t>unidade</t>
  </si>
  <si>
    <t>4.3.2</t>
  </si>
  <si>
    <t>Pisos interno e externo</t>
  </si>
  <si>
    <t>5.1</t>
  </si>
  <si>
    <t>5.2</t>
  </si>
  <si>
    <t>6.1</t>
  </si>
  <si>
    <t>6.2</t>
  </si>
  <si>
    <t>Instalações elétricas</t>
  </si>
  <si>
    <t>7.1</t>
  </si>
  <si>
    <t>Instalações hidrossanitárias</t>
  </si>
  <si>
    <t>8.1</t>
  </si>
  <si>
    <t>8.2</t>
  </si>
  <si>
    <t>8.3</t>
  </si>
  <si>
    <t>8.5</t>
  </si>
  <si>
    <t>8.6</t>
  </si>
  <si>
    <t>8.7</t>
  </si>
  <si>
    <t>8.8</t>
  </si>
  <si>
    <t>8.9</t>
  </si>
  <si>
    <t>Tanque séptico</t>
  </si>
  <si>
    <t>9.1</t>
  </si>
  <si>
    <t>9.2</t>
  </si>
  <si>
    <t>9.3</t>
  </si>
  <si>
    <t>9.4</t>
  </si>
  <si>
    <t>9.5</t>
  </si>
  <si>
    <t>9.6</t>
  </si>
  <si>
    <t>9.7</t>
  </si>
  <si>
    <t>Sumidouro</t>
  </si>
  <si>
    <t>10.1</t>
  </si>
  <si>
    <t>10.2</t>
  </si>
  <si>
    <t>10.3</t>
  </si>
  <si>
    <t>m</t>
  </si>
  <si>
    <t>10.4</t>
  </si>
  <si>
    <t>10.5</t>
  </si>
  <si>
    <t>TOTAL</t>
  </si>
  <si>
    <t>TOTAL SEM B.D.I.</t>
  </si>
  <si>
    <t>4.3.3</t>
  </si>
  <si>
    <t>8.10</t>
  </si>
  <si>
    <t>Valor Total Sem BDI</t>
  </si>
  <si>
    <t>5.3</t>
  </si>
  <si>
    <t>m²</t>
  </si>
  <si>
    <t>1.3</t>
  </si>
  <si>
    <t>OBRA:</t>
  </si>
  <si>
    <t>ITEM</t>
  </si>
  <si>
    <t>DESCRIÇÃO</t>
  </si>
  <si>
    <t>UND</t>
  </si>
  <si>
    <t>QUANT</t>
  </si>
  <si>
    <t>PREÇO</t>
  </si>
  <si>
    <t>UNIT.</t>
  </si>
  <si>
    <t>PLACA DE OBRA PADRÃO FUNASA</t>
  </si>
  <si>
    <t>TOTAL COM BDI</t>
  </si>
  <si>
    <t>unid.</t>
  </si>
  <si>
    <t>Discriminação</t>
  </si>
  <si>
    <t>Quantidade</t>
  </si>
  <si>
    <t>Valor Total</t>
  </si>
  <si>
    <t>Placa de obras</t>
  </si>
  <si>
    <t>-</t>
  </si>
  <si>
    <t>RESUMO DAS PLANILHAS ORÇAMENTÁRIAS</t>
  </si>
  <si>
    <t>SUB-TOTAL</t>
  </si>
  <si>
    <t>Valor total com BDI</t>
  </si>
  <si>
    <t>Limpeza manual do terreno (com raspagem superficial)</t>
  </si>
  <si>
    <t>73948/016</t>
  </si>
  <si>
    <t>Locação convencional de obra, através de gabarito de tábuas</t>
  </si>
  <si>
    <t>74202/002</t>
  </si>
  <si>
    <t>Vidro liso comum transparente esp. 3 mm colocado</t>
  </si>
  <si>
    <t>74145/001</t>
  </si>
  <si>
    <t>8.4</t>
  </si>
  <si>
    <t>Fornecimento e instalação de caixa de espuma  em PVC, 250x230x75mm, tubo de PVC 50 mm e tampa e porta tampa.</t>
  </si>
  <si>
    <t>Fornecimento e instalação de caixa de gordura em PVC, 250x230x75mm, tubo de PVC 50 mm e tampa e porta tampa.</t>
  </si>
  <si>
    <t>Fornecimento e instalação de chuveiro elétrico com corpo de plástico simples</t>
  </si>
  <si>
    <t>Fornecimento e assentamento de manilha de concreto DN 1000 mm</t>
  </si>
  <si>
    <t>Instalação hidráulica</t>
  </si>
  <si>
    <t>Entrada d`água no reservatório</t>
  </si>
  <si>
    <t>1.1.1</t>
  </si>
  <si>
    <t>Tee PVC SOLD 90G p/ água fria predial de 20 mm</t>
  </si>
  <si>
    <t>und</t>
  </si>
  <si>
    <t>1.1.2</t>
  </si>
  <si>
    <t>Tubo de PVC rígido soldável PB - água fria predial 20mm</t>
  </si>
  <si>
    <t>1.1.3</t>
  </si>
  <si>
    <t>Adaptador de PVC rígido com rosca e flange para caixa d`água - 20mm</t>
  </si>
  <si>
    <t>1.1.5</t>
  </si>
  <si>
    <t>Joelho PVC SOLD 90G p/ água fria predial de 20mm</t>
  </si>
  <si>
    <t>1.1.6</t>
  </si>
  <si>
    <t>Torneira bóia em metal com balão plástico e haste metálica  de 1/2'</t>
  </si>
  <si>
    <t>1.1.7</t>
  </si>
  <si>
    <t>Luva PVC soldável e com rosca p/água fria predial 20mm</t>
  </si>
  <si>
    <t>Saída d`água do reservatório</t>
  </si>
  <si>
    <t>1.2.1</t>
  </si>
  <si>
    <t>Tubo de PVC rígido soldável PB - água fria predial 25mm</t>
  </si>
  <si>
    <t>1.2.2</t>
  </si>
  <si>
    <t>Registro de gaveta 3/4" bruto de metal</t>
  </si>
  <si>
    <t>1.2.3</t>
  </si>
  <si>
    <t>Joelho PVC com rosca 90G p/ água fria predial 25mm</t>
  </si>
  <si>
    <t>1.2.4</t>
  </si>
  <si>
    <t>Adaptador de PVC rígido com rosca e flange  longo para caixa d`água - 25mm</t>
  </si>
  <si>
    <t>1.2.5</t>
  </si>
  <si>
    <t>No chuveiro</t>
  </si>
  <si>
    <t>1.3.1</t>
  </si>
  <si>
    <t>Tee PVC SOLD 90G p/ água fria predial de 25 mm</t>
  </si>
  <si>
    <t>1.3.2</t>
  </si>
  <si>
    <t>Joelho PVC SOLD 90G p/ água fria predial de  25mm</t>
  </si>
  <si>
    <t>1.3.3</t>
  </si>
  <si>
    <t>Luva PVC soldável e com rosca p/água fria predial 25mm</t>
  </si>
  <si>
    <t>1.3.4</t>
  </si>
  <si>
    <t>Registro de pressão 1/2" bruto de metal</t>
  </si>
  <si>
    <t>Joelho PVC com rosca 90G pq água fria predial 25 mm</t>
  </si>
  <si>
    <t>Mão de Obra</t>
  </si>
  <si>
    <t>hora</t>
  </si>
  <si>
    <t>Ajudante de instalador hidráulico</t>
  </si>
  <si>
    <t xml:space="preserve">SUB-TOTAL </t>
  </si>
  <si>
    <t>Joelho PVC SOLD 90G p/ água fria predial de 25mm</t>
  </si>
  <si>
    <t xml:space="preserve">PLANILHA ORÇAMENTÁRIA DE CUSTOS </t>
  </si>
  <si>
    <t>PLACA DE OBRA EM CHAPA GALVANIZADA COM PINTURA ESMALTE</t>
  </si>
  <si>
    <t>FOLHA Nº: 01/01</t>
  </si>
  <si>
    <t xml:space="preserve">FORMA DE EXECUÇÃO: </t>
  </si>
  <si>
    <t>(    )</t>
  </si>
  <si>
    <t>DIRETA</t>
  </si>
  <si>
    <t>(  x  )</t>
  </si>
  <si>
    <t>INDIRETA</t>
  </si>
  <si>
    <t>LDI</t>
  </si>
  <si>
    <t>Cód. SINAPE</t>
  </si>
  <si>
    <t>74209/001</t>
  </si>
  <si>
    <t>QUANTIDADE DE PLACAS</t>
  </si>
  <si>
    <t>9.8</t>
  </si>
  <si>
    <t>10.6</t>
  </si>
  <si>
    <t>Composição</t>
  </si>
  <si>
    <t xml:space="preserve">Oficial </t>
  </si>
  <si>
    <t>Código SINAPI</t>
  </si>
  <si>
    <t>Melhorias Sanitárias Domiciliares</t>
  </si>
  <si>
    <t>Cronograma Físico-Financeiro</t>
  </si>
  <si>
    <t>Descrição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</si>
  <si>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</si>
  <si>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</si>
  <si>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</si>
  <si>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</si>
  <si>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</si>
  <si>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</si>
  <si>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</si>
  <si>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</si>
  <si>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</si>
  <si>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</si>
  <si>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 xml:space="preserve">Placa de Obras modelo FUNASA </t>
  </si>
  <si>
    <t>Físico</t>
  </si>
  <si>
    <t>Financeiro</t>
  </si>
  <si>
    <t>Percentual</t>
  </si>
  <si>
    <t>Sub-total acumulado</t>
  </si>
  <si>
    <t>Percentual acumulado</t>
  </si>
  <si>
    <t>Unid.</t>
  </si>
  <si>
    <t>Instalação sanitária</t>
  </si>
  <si>
    <t>2.1.1</t>
  </si>
  <si>
    <t>Tubo PVC 40 mm</t>
  </si>
  <si>
    <t>2.1.2</t>
  </si>
  <si>
    <t>Joelho PVC 40 mm</t>
  </si>
  <si>
    <t>Tee de PVC 40 mm</t>
  </si>
  <si>
    <t>2.1.3</t>
  </si>
  <si>
    <t>2.2.1</t>
  </si>
  <si>
    <t>2.2.2</t>
  </si>
  <si>
    <t>Lavatório</t>
  </si>
  <si>
    <t>1.3.5</t>
  </si>
  <si>
    <t>Vaso sanitário</t>
  </si>
  <si>
    <t>Tubo PVC 100 mm</t>
  </si>
  <si>
    <t>Joelho PVC 100 mm</t>
  </si>
  <si>
    <t>Tee PVC 100 mm</t>
  </si>
  <si>
    <t>9.9</t>
  </si>
  <si>
    <t>10.7</t>
  </si>
  <si>
    <t>2.3.1</t>
  </si>
  <si>
    <t>2.3.2</t>
  </si>
  <si>
    <t>Instalação hidro-sanitária do módulo - conforme composição anexa.</t>
  </si>
  <si>
    <t>74077/003</t>
  </si>
  <si>
    <t>INSTALAÇÃO HIDROSANITÁRIA DO MÓDULO</t>
  </si>
  <si>
    <t>Serviços preliminares</t>
  </si>
  <si>
    <t>8.11</t>
  </si>
  <si>
    <t>00000073</t>
  </si>
  <si>
    <t>Caixa de inspeção em tijolo maciço (60x60x60cm), revestida internamente com barra lisa (cimento e areia, traço 1:4), tampa pré-moldada de concreto e fundo de concreto 15 MPA.</t>
  </si>
  <si>
    <t>74104/001</t>
  </si>
  <si>
    <t xml:space="preserve">B.D.I 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</si>
  <si>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</si>
  <si>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</si>
  <si>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r>
      <t>Concreto ciclópico 30% de pedra de mão consumo mínimo de cimento 150 Kg\m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– preparo e lançamento</t>
    </r>
  </si>
  <si>
    <r>
      <t>Fornecimento e colocação Berço de brita 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2 – camada de 50 cm</t>
    </r>
  </si>
  <si>
    <t>00000067</t>
  </si>
  <si>
    <t>3.2</t>
  </si>
  <si>
    <t>9.10</t>
  </si>
  <si>
    <t>Escavação manual de solo profundidade maior que 1,50 m</t>
  </si>
  <si>
    <t>Escavação manual de solo profundidade maior que 1,50 m até 4,0 m</t>
  </si>
  <si>
    <t>8.12</t>
  </si>
  <si>
    <r>
      <t xml:space="preserve">Chapisco de parede, com argamassa de cimento e areia, espessura 0,5 cm, traço 1:3, aplicado com colher de pedreiro. </t>
    </r>
    <r>
      <rPr>
        <b/>
        <sz val="9"/>
        <rFont val="Arial"/>
        <family val="2"/>
      </rPr>
      <t>(incluindo o interior do teto do banheiro</t>
    </r>
    <r>
      <rPr>
        <sz val="9"/>
        <rFont val="Arial"/>
        <family val="2"/>
      </rPr>
      <t>).</t>
    </r>
  </si>
  <si>
    <t>4.2.5</t>
  </si>
  <si>
    <t>Pinturas</t>
  </si>
  <si>
    <t>Parafuso castelo</t>
  </si>
  <si>
    <t>Tê PVC soldável 90 G, para água fria predial, 20 mm</t>
  </si>
  <si>
    <t>Joelho de PVC esgoto 20 mm</t>
  </si>
  <si>
    <t>Adaptador curto 20 mm</t>
  </si>
  <si>
    <t>Base de sustentação da caixa d`água (0,75 x 0,75 x 0,05 m) concreto armado  FCK - 15 Mpa, preparo manual</t>
  </si>
  <si>
    <t>DRE-TUB-085</t>
  </si>
  <si>
    <t>Caixa sifonada PVC 150x150x50 mm quadrado, com grelha</t>
  </si>
  <si>
    <t>Torneira de metal de 1/2"</t>
  </si>
  <si>
    <t>Luva solda/rosca 25 mm/1/2"</t>
  </si>
  <si>
    <t>Tanque de lavar roupa</t>
  </si>
  <si>
    <t>Pia de cozinha</t>
  </si>
  <si>
    <t>Fornecimento e instalação de tanque de lavar roupas em marmorite  sintético, dois bojos ( cuba e batedor), válvula em plástico branco 1 1/4" x 1 1/2", sifão plástico tipo copo 1 1/4".</t>
  </si>
  <si>
    <t>Tubo de descida externo de PVC para caixa de descarga externa - 40 mm x 1,60 m</t>
  </si>
  <si>
    <t>Engate flexível plástico para caixa de descarga</t>
  </si>
  <si>
    <t>2.1.4</t>
  </si>
  <si>
    <t>2.1.5</t>
  </si>
  <si>
    <t>2.2.3</t>
  </si>
  <si>
    <t>2.2.4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</si>
  <si>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</si>
  <si>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</si>
  <si>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</si>
  <si>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</si>
  <si>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</si>
  <si>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</si>
  <si>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</si>
  <si>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</si>
  <si>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Caixa de descarga de plástico, externa, capacidade 9 litros, com puxador de nylon</t>
  </si>
  <si>
    <t>2.5</t>
  </si>
  <si>
    <t>2.5.1</t>
  </si>
  <si>
    <t>2.5.2</t>
  </si>
  <si>
    <t>2.5.3</t>
  </si>
  <si>
    <t>2.5.4</t>
  </si>
  <si>
    <t>2.5.5</t>
  </si>
  <si>
    <t>Caixa de descarga</t>
  </si>
  <si>
    <t>Fornecimento e instalação de vaso sanitário sifonado convencional de louça branca.</t>
  </si>
  <si>
    <t>Ponto de iluminação e tomada, residencial, incluindo interruptor simples e tomada 10A/250V, caixa elétrica, eletroduto, cabo, rasgo, quebra e chumbamento (excluindo luminária e lâmpada).</t>
  </si>
  <si>
    <t>7.2</t>
  </si>
  <si>
    <t>Escavação manual de valas</t>
  </si>
  <si>
    <t>Laje pré-moldada para piso, sobrecarga de 200 Kg/m², espessura =8 cm, com lajotas e capeamento com concreto  FCK=20 Mpa e ferragem negativa,  esp. 4 cm, com escoramento, inclinação 10% e beiral de 20 cm nas quatro faces.</t>
  </si>
  <si>
    <t>Alvenaria de vedação de blocos cerâmicos furados na horizontal de 9X19X19 cm (espessura 9 cm) de paredes com área líquida maior ou igual a 6,0 m² com vãos,  e argamassa de assentamento com preparo manual.</t>
  </si>
  <si>
    <t>Alvenaria de vedação de blocos cerâmicos furados na horizontal de 9X19X19 cm (espessura 9 cm) de paredes com área líquida menor que 6,0 m² sem vãos,  e argamassa de assentamento com preparo manual (apoio pia de cozinha e tanque de lavar roupa).</t>
  </si>
  <si>
    <t>Alvenaria de vedação de blocos cerâmicos furados na horizontal de 9X19X19 cm (espessura 9 cm) de paredes com área líquida menor que 6,0 m² sem vãos,  e argamassa de assentamento com preparo manual (apoio da caixa d`água).</t>
  </si>
  <si>
    <t>Revestimento cerâmico para paredes internas com placas tipo esmaltada extra de dimensões 25x35 cm, aplicadas em ambiente de área maior que 5,0 m² a meia altura das paredes.</t>
  </si>
  <si>
    <t>m³</t>
  </si>
  <si>
    <t>Revestimento cerâmico para piso com placas tipo grês, dimensões 35x35 cm, aplicada em ambiente de área menor que 5,0 m².</t>
  </si>
  <si>
    <t>Execução de passeio (calçada) com concreto moldado in loco, feito em obra, acabamento convencional, esp = 8 cm, armado.</t>
  </si>
  <si>
    <t>Aplicação manual de pintura com tinta látex acrílica em paredes - duas demãos</t>
  </si>
  <si>
    <t>Pintura de esquadrias em esmalte sintético - duas demãos, incluindo uma demão de fundo anticorrosivo (porta e janela).</t>
  </si>
  <si>
    <t>Fornecimento e instalação de lavatório em louça branca, suspenso, incluso sifão flexível em PVC, válvula e engate flexível plástico de 30 cm, com torneira cromada de mesa.</t>
  </si>
  <si>
    <t>Fornecimento e instalação de pia de cozinha de marmorite sintético (1,20 X 0,60 m), incluindo torneira cromada de 1/2 ", válvula em plástico branco, sifão de plástico.</t>
  </si>
  <si>
    <t>Chapisco de parede, com argamassa de cimento e areia, espessura 0,5 cm, traço 1:3, aplicado com colher de pedreiro</t>
  </si>
  <si>
    <t xml:space="preserve">Massa única, para recebimento de pintura, em argamassa traço 1:2:8, preparo manual, aplicada manulamente, espessura 2,0 cm, com execução de taliscas </t>
  </si>
  <si>
    <t>Joelho 90 graus, PVC, série normal, esgoto predial, DN 100 mm, junta elástica, fornecido e instalado em ramal de descarga ou ramal de esgoto sanitário.</t>
  </si>
  <si>
    <t>Alvenaria de vedação de blocos cerâmicos furados na horizontal de 9X19X19 cm (espessura 9 cm) de paredes com área líquida maior ou igual a 6,0 m² sem vãos,  e argamassa de assentamento com preparo manual.</t>
  </si>
  <si>
    <t>Alvenaria de tijolo cerâmico maciço (5x10x20 cm), 1/2 vez (10 cm),  junta aberta, assentado com argamassa traço 1:2:8 (cimento, cal e areia)</t>
  </si>
  <si>
    <t>CÓDIGO</t>
  </si>
  <si>
    <t>FONTE</t>
  </si>
  <si>
    <t>SINAPI</t>
  </si>
  <si>
    <t xml:space="preserve">LOU-TAN-030 </t>
  </si>
  <si>
    <t>SETOP</t>
  </si>
  <si>
    <t xml:space="preserve">HID-SIF-025 </t>
  </si>
  <si>
    <t>COMPOSIÇÃO DO BDI</t>
  </si>
  <si>
    <t>BDI</t>
  </si>
  <si>
    <t>Seguro e Garantia</t>
  </si>
  <si>
    <t>Risco</t>
  </si>
  <si>
    <t>Despesas Financeiras</t>
  </si>
  <si>
    <t>1.4</t>
  </si>
  <si>
    <t>Administração Central</t>
  </si>
  <si>
    <t>1.5</t>
  </si>
  <si>
    <t>Lucro</t>
  </si>
  <si>
    <t>1.6</t>
  </si>
  <si>
    <t>ISS (*)</t>
  </si>
  <si>
    <t>1.7</t>
  </si>
  <si>
    <t>CONFINS</t>
  </si>
  <si>
    <t>1.8</t>
  </si>
  <si>
    <t>PIS</t>
  </si>
  <si>
    <t>1.9</t>
  </si>
  <si>
    <t>CPRB</t>
  </si>
  <si>
    <t>Cáculo do BDI</t>
  </si>
  <si>
    <t>COMPONENTES BDI SERVIÇOS</t>
  </si>
  <si>
    <t>Valores de Referência - Componentes do BDI</t>
  </si>
  <si>
    <t>1º Quartil</t>
  </si>
  <si>
    <t>Médio</t>
  </si>
  <si>
    <t>3º Quartil</t>
  </si>
  <si>
    <t>AC</t>
  </si>
  <si>
    <t>DF</t>
  </si>
  <si>
    <t>R</t>
  </si>
  <si>
    <t>Garantia e Seguros</t>
  </si>
  <si>
    <t>GS</t>
  </si>
  <si>
    <t>L</t>
  </si>
  <si>
    <t>I</t>
  </si>
  <si>
    <t>ISS                                                                                                 (*)</t>
  </si>
  <si>
    <t>Sem CPRB</t>
  </si>
  <si>
    <t>COFINS</t>
  </si>
  <si>
    <t>BDI Total</t>
  </si>
  <si>
    <t>Com CPRB</t>
  </si>
  <si>
    <t>c</t>
  </si>
  <si>
    <t>Fornecimento e instalação de caixa d`água de polietileno com tampa, capacidade 310 litros, sem acessórios.</t>
  </si>
  <si>
    <t>Fornecimento e instalação de tubo de PVC, série normal, esgoto predial, DN 40 mm, instalado na caixa de inspeção, junto à parede do banheiro, em prumada de ventilação.</t>
  </si>
  <si>
    <t>SER-POR-010</t>
  </si>
  <si>
    <t>pça</t>
  </si>
  <si>
    <t>Esquadrias</t>
  </si>
  <si>
    <t>Fornecimento e assentamento de porta completa, estrutura e marco em chapa dobrada, 60 x 210 cm.</t>
  </si>
  <si>
    <t>Concreto magro para lastro, traço 1:4,5:4,5 (cimento/areia média/brita1), preparo manual (contrapiso interno, esp= 6,0 cm).</t>
  </si>
  <si>
    <t>Placa de obra (identificação) para construção civil, em chapa galvanizada Nº 20, tamanho 2,00 X 1,40m, fornecimento e instalação</t>
  </si>
  <si>
    <t xml:space="preserve">Percentual </t>
  </si>
  <si>
    <t xml:space="preserve">B.D.I.(22,85%) </t>
  </si>
  <si>
    <t>Janela de aço  basculante, fixação com argamassa,  sem vidros, padronizada (60x60 cm).</t>
  </si>
  <si>
    <t>SINAPI/SETOP - Dezembro/2017 (RT=13/01/2018)</t>
  </si>
  <si>
    <t>SINAPI:Dezembro/2017</t>
  </si>
  <si>
    <t>SINAPI - Dezembro/2017 (RT de 13/01/2018)</t>
  </si>
  <si>
    <t>Locação simples de construção sem gabarito de madeira</t>
  </si>
  <si>
    <t>Escavação, confecção e instalação de caixa de inspeção em tijolo maciço (60x60x60cm), revestida internamente com barra lisa (cimento e areia, traço 1:4), tampa pré-moldada de concreto e fundo de concreto 15 MPA.</t>
  </si>
  <si>
    <t>Fornecimento e assentamento de T de PVC esgoto de 100mm</t>
  </si>
  <si>
    <t>3.3</t>
  </si>
  <si>
    <t>3.4</t>
  </si>
  <si>
    <t>3.5</t>
  </si>
  <si>
    <t>3.6</t>
  </si>
  <si>
    <t>3.7</t>
  </si>
  <si>
    <t>3.8</t>
  </si>
  <si>
    <t>4.4</t>
  </si>
  <si>
    <t>4.5</t>
  </si>
  <si>
    <t>4.6</t>
  </si>
  <si>
    <t>Limpeza e retirada de entulhos</t>
  </si>
  <si>
    <t>Serviços complementares</t>
  </si>
  <si>
    <t>Fornecimento e instalação de tubo de ventilação de PVC esgoto de 40 mm</t>
  </si>
  <si>
    <t>Tubo de PVC, série normal, esgoto predial, DN 100 mm, fornecido e instalado em ramal de descarga ou ramal de esgoto sanitário</t>
  </si>
  <si>
    <r>
      <t>Massa única, para recebimento de pintura, em argamassa traço 1:2:8 (cimento, cal hidratada e areia), preparo manual, aplicada manulamente, espessura 2,0 cm, com execução de taliscas (</t>
    </r>
    <r>
      <rPr>
        <b/>
        <sz val="9"/>
        <rFont val="Arial"/>
        <family val="2"/>
      </rPr>
      <t>incluindo o interior do teto do banheiro).</t>
    </r>
  </si>
  <si>
    <t>Massa única, para recebimento de pintura, em argamassa traço 1:2:8 (cimento, cal hidratada e areia), preparo manual, aplicada manulamente, espessura 2,0 cm, com execução de taliscas (apoio da pia de cozinha e tanque de lavar roupa).</t>
  </si>
  <si>
    <t>Lâmpada fluorescente 60 W</t>
  </si>
  <si>
    <t>BDI-22,85%</t>
  </si>
  <si>
    <t>Caixa de inspeção</t>
  </si>
  <si>
    <t xml:space="preserve">Massa única, em argamassa traço 1:2:8, preparo manual, aplicada manulamente, espessura 2,0 cm, com execução de taliscas </t>
  </si>
  <si>
    <t>3.9</t>
  </si>
  <si>
    <t>3.10</t>
  </si>
  <si>
    <t>4.7</t>
  </si>
  <si>
    <t>4.8</t>
  </si>
  <si>
    <t>4.9</t>
  </si>
  <si>
    <t>4.10</t>
  </si>
  <si>
    <t xml:space="preserve">Execução da placa de fundo em concreto armado FCK-15Mpa, espessura 6 cm </t>
  </si>
  <si>
    <t>4.11</t>
  </si>
  <si>
    <t>M³</t>
  </si>
  <si>
    <t>5.4</t>
  </si>
  <si>
    <t>5.5</t>
  </si>
  <si>
    <t>5.6</t>
  </si>
  <si>
    <r>
      <t>m</t>
    </r>
    <r>
      <rPr>
        <vertAlign val="superscript"/>
        <sz val="9"/>
        <rFont val="Arial"/>
        <family val="2"/>
      </rPr>
      <t>4</t>
    </r>
  </si>
  <si>
    <t>Execução da placa perfurada em concreto armado 7 cm de espessura, conforme detalhamento no projeto</t>
  </si>
  <si>
    <t>Execução de tampa em concreto armado FCK-15Mpa, espessura 5 cm</t>
  </si>
  <si>
    <t>Placa de concreto para a base da calha, 5x36x140 (espessura 5 cm), conforme desenho</t>
  </si>
  <si>
    <t>Calha em alvenaria de tijolo cerâmico maciço 5x10x20 (largura 10 cm) assentado com argamassa traço 1:2:8 (cimento, cal e areia), para escoamento do efluente para o sumidouro</t>
  </si>
  <si>
    <t>TE, PVC, série normal, esgoto predial, DN 100 x100 mm, junta elástica, fornecido em ramal de descarga, ou ramal de esgoto sanitário.</t>
  </si>
  <si>
    <t>Curva longa, 90 graus, PVC, série normal, esgoto predial, DN 100 x100 mm, junta elástica, fornecido em prumada de esgoto predial ou ventilação</t>
  </si>
  <si>
    <t>CAP PVC Série R para esgoto predial DN 100 MM</t>
  </si>
  <si>
    <t>Leito filtrante - fornecimento e enchimento com brita N° 4</t>
  </si>
  <si>
    <t>Tubo PVC Série Normal, DN 100 mm, para esgoto predial(NBR 5688)</t>
  </si>
  <si>
    <t>CAP PVC, Soldável, DN 100 mm, Série normal, para esgoto predial</t>
  </si>
  <si>
    <t>Anel de borracha para tubo de esgoto predial EB 608 DN 100 mm</t>
  </si>
  <si>
    <t>4.12</t>
  </si>
  <si>
    <t>4.13</t>
  </si>
  <si>
    <t>4.14</t>
  </si>
  <si>
    <t>4.15</t>
  </si>
  <si>
    <t>4.16</t>
  </si>
  <si>
    <t>4.17</t>
  </si>
  <si>
    <t>4.18</t>
  </si>
  <si>
    <t>Tampa em concreto armado FCK-15Mpa, espessura 7 cm</t>
  </si>
  <si>
    <t>Placa pré-fabricada concreto 1,00x0,60x0,05 m</t>
  </si>
  <si>
    <t>Base em concreto estrutural FCK 15 Mpa, espessura 15 cm</t>
  </si>
  <si>
    <t>PREFEITURA MUNICIPAL DE PAINS</t>
  </si>
  <si>
    <t>Prefeitura Municipal de Pains</t>
  </si>
  <si>
    <t>Convênio: 0312/2016</t>
  </si>
  <si>
    <t>Município: Pains</t>
  </si>
  <si>
    <t>Tampas em placas pré-moldadas em concreto armado FCK-15Mpa, esp. 7 cm</t>
  </si>
  <si>
    <r>
      <t>m</t>
    </r>
    <r>
      <rPr>
        <vertAlign val="superscript"/>
        <sz val="9"/>
        <rFont val="Arial"/>
        <family val="2"/>
      </rPr>
      <t>4</t>
    </r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</si>
  <si>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</si>
  <si>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</si>
  <si>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</si>
  <si>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</si>
  <si>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</si>
  <si>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</si>
  <si>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</si>
  <si>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</si>
  <si>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</si>
  <si>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</si>
  <si>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</si>
  <si>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</si>
  <si>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11.1</t>
  </si>
  <si>
    <t>11.2</t>
  </si>
  <si>
    <t>11.3</t>
  </si>
  <si>
    <t>11.4</t>
  </si>
  <si>
    <t>11.5</t>
  </si>
  <si>
    <t>11.6</t>
  </si>
  <si>
    <t>Tampa em concreto armado FCK-15Mpa</t>
  </si>
  <si>
    <t>11.7</t>
  </si>
  <si>
    <t>Módulo Sanitário completo com esgoto ligado a tanque séptico, Filtro Anaeróbio e sumidouro</t>
  </si>
  <si>
    <t>Filtro anaeróbio</t>
  </si>
  <si>
    <t>Melhorias Sanitárias Domiciliares - tanque séptico Filtro anaeróbio e sumidouro</t>
  </si>
  <si>
    <t xml:space="preserve">Módulo Sanitário  com esgoto ligado à tanque séptico, Filtro anaeróbio e sumidouro </t>
  </si>
  <si>
    <t>Conjunto de Melhorias Sanitárias constituído de Caixa de passagem, tanque séptico, Filtro anaeróbio e sumidouro</t>
  </si>
  <si>
    <t>Módulo Sanitário ligados Tanque séptico, filtro anaeróbico e Sumidouro</t>
  </si>
  <si>
    <t>Conjunto Taqnue séptico, Filtro anaeróbio e Sumidouro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</si>
</sst>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&quot;Activado&quot;;&quot;Activado&quot;;&quot;Desactivado&quot;"/>
    <numFmt numFmtId="189" formatCode="0.000%"/>
    <numFmt numFmtId="190" formatCode="0.0%"/>
    <numFmt numFmtId="191" formatCode="#,##0.000"/>
    <numFmt numFmtId="192" formatCode="#,##0.0000"/>
    <numFmt numFmtId="193" formatCode="_(* #,##0.0_);_(* \(#,##0.0\);_(* &quot;-&quot;??_);_(@_)"/>
    <numFmt numFmtId="194" formatCode="_(* #,##0_);_(* \(#,##0\);_(* &quot;-&quot;??_);_(@_)"/>
    <numFmt numFmtId="195" formatCode="&quot;R$&quot;\ #,##0.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4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9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quotePrefix="1">
      <alignment horizontal="left" vertical="top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0" fontId="4" fillId="0" borderId="14" xfId="65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10" xfId="0" applyFont="1" applyFill="1" applyBorder="1" applyAlignment="1" quotePrefix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0" fontId="0" fillId="34" borderId="10" xfId="0" applyFill="1" applyBorder="1" applyAlignment="1">
      <alignment horizontal="justify" vertical="top"/>
    </xf>
    <xf numFmtId="0" fontId="0" fillId="34" borderId="10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top"/>
    </xf>
    <xf numFmtId="0" fontId="7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justify" vertical="top" wrapText="1"/>
    </xf>
    <xf numFmtId="0" fontId="7" fillId="0" borderId="17" xfId="0" applyFont="1" applyBorder="1" applyAlignment="1">
      <alignment vertical="center"/>
    </xf>
    <xf numFmtId="171" fontId="4" fillId="0" borderId="10" xfId="42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0" fontId="9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right" vertical="center"/>
    </xf>
    <xf numFmtId="171" fontId="10" fillId="35" borderId="10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1" fontId="6" fillId="0" borderId="10" xfId="42" applyFont="1" applyBorder="1" applyAlignment="1">
      <alignment horizontal="center"/>
    </xf>
    <xf numFmtId="167" fontId="0" fillId="0" borderId="0" xfId="0" applyNumberFormat="1" applyAlignment="1">
      <alignment/>
    </xf>
    <xf numFmtId="171" fontId="15" fillId="0" borderId="10" xfId="42" applyFont="1" applyBorder="1" applyAlignment="1">
      <alignment horizontal="center"/>
    </xf>
    <xf numFmtId="10" fontId="1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1" fontId="0" fillId="0" borderId="0" xfId="42" applyFont="1" applyAlignment="1">
      <alignment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71" fontId="6" fillId="0" borderId="10" xfId="42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167" fontId="18" fillId="0" borderId="10" xfId="0" applyNumberFormat="1" applyFont="1" applyBorder="1" applyAlignment="1">
      <alignment horizontal="center" vertical="top" wrapText="1"/>
    </xf>
    <xf numFmtId="171" fontId="0" fillId="0" borderId="0" xfId="42" applyFont="1" applyAlignment="1">
      <alignment/>
    </xf>
    <xf numFmtId="4" fontId="0" fillId="0" borderId="0" xfId="0" applyNumberFormat="1" applyFont="1" applyAlignment="1">
      <alignment/>
    </xf>
    <xf numFmtId="0" fontId="18" fillId="0" borderId="23" xfId="0" applyFont="1" applyBorder="1" applyAlignment="1">
      <alignment horizontal="justify" vertical="top" wrapText="1"/>
    </xf>
    <xf numFmtId="167" fontId="18" fillId="0" borderId="24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167" fontId="19" fillId="0" borderId="28" xfId="0" applyNumberFormat="1" applyFont="1" applyBorder="1" applyAlignment="1">
      <alignment horizontal="center" vertical="top" wrapText="1"/>
    </xf>
    <xf numFmtId="171" fontId="6" fillId="0" borderId="10" xfId="42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71" fontId="6" fillId="0" borderId="10" xfId="42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1" fontId="4" fillId="0" borderId="10" xfId="42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1" fontId="5" fillId="0" borderId="10" xfId="42" applyFont="1" applyBorder="1" applyAlignment="1">
      <alignment horizontal="center" vertical="center"/>
    </xf>
    <xf numFmtId="0" fontId="6" fillId="19" borderId="10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wrapText="1"/>
    </xf>
    <xf numFmtId="0" fontId="5" fillId="19" borderId="10" xfId="0" applyFont="1" applyFill="1" applyBorder="1" applyAlignment="1">
      <alignment horizontal="center" wrapText="1"/>
    </xf>
    <xf numFmtId="2" fontId="5" fillId="19" borderId="10" xfId="0" applyNumberFormat="1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 vertical="top" wrapText="1"/>
    </xf>
    <xf numFmtId="0" fontId="5" fillId="19" borderId="10" xfId="0" applyFont="1" applyFill="1" applyBorder="1" applyAlignment="1">
      <alignment horizontal="center" vertical="top" wrapText="1"/>
    </xf>
    <xf numFmtId="0" fontId="6" fillId="19" borderId="10" xfId="0" applyFont="1" applyFill="1" applyBorder="1" applyAlignment="1">
      <alignment horizontal="justify" vertical="top" wrapText="1"/>
    </xf>
    <xf numFmtId="0" fontId="17" fillId="19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19" borderId="10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5" fillId="19" borderId="10" xfId="0" applyFont="1" applyFill="1" applyBorder="1" applyAlignment="1">
      <alignment horizontal="center" vertical="center" wrapText="1"/>
    </xf>
    <xf numFmtId="1" fontId="5" fillId="19" borderId="10" xfId="0" applyNumberFormat="1" applyFont="1" applyFill="1" applyBorder="1" applyAlignment="1">
      <alignment horizontal="center" vertical="center" wrapText="1"/>
    </xf>
    <xf numFmtId="2" fontId="5" fillId="19" borderId="1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2" fontId="6" fillId="19" borderId="10" xfId="0" applyNumberFormat="1" applyFont="1" applyFill="1" applyBorder="1" applyAlignment="1">
      <alignment horizontal="center" wrapText="1"/>
    </xf>
    <xf numFmtId="171" fontId="18" fillId="0" borderId="10" xfId="0" applyNumberFormat="1" applyFont="1" applyBorder="1" applyAlignment="1">
      <alignment horizontal="center" vertical="center" wrapText="1"/>
    </xf>
    <xf numFmtId="0" fontId="21" fillId="0" borderId="0" xfId="62" applyFont="1" applyProtection="1">
      <alignment/>
      <protection/>
    </xf>
    <xf numFmtId="0" fontId="22" fillId="0" borderId="0" xfId="62" applyFont="1" applyProtection="1">
      <alignment/>
      <protection/>
    </xf>
    <xf numFmtId="0" fontId="22" fillId="0" borderId="0" xfId="62" applyFont="1" applyAlignment="1" applyProtection="1">
      <alignment/>
      <protection/>
    </xf>
    <xf numFmtId="0" fontId="21" fillId="0" borderId="10" xfId="0" applyFont="1" applyBorder="1" applyAlignment="1">
      <alignment horizontal="center" vertical="center" wrapText="1"/>
    </xf>
    <xf numFmtId="10" fontId="40" fillId="0" borderId="0" xfId="0" applyNumberFormat="1" applyFont="1" applyFill="1" applyBorder="1" applyAlignment="1">
      <alignment horizontal="center" vertical="center"/>
    </xf>
    <xf numFmtId="10" fontId="22" fillId="0" borderId="0" xfId="62" applyNumberFormat="1" applyFont="1" applyFill="1" applyBorder="1" applyAlignment="1" applyProtection="1">
      <alignment horizontal="center"/>
      <protection/>
    </xf>
    <xf numFmtId="0" fontId="41" fillId="0" borderId="10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/>
    </xf>
    <xf numFmtId="10" fontId="22" fillId="0" borderId="0" xfId="62" applyNumberFormat="1" applyFont="1" applyFill="1" applyBorder="1" applyProtection="1">
      <alignment/>
      <protection/>
    </xf>
    <xf numFmtId="10" fontId="40" fillId="0" borderId="0" xfId="0" applyNumberFormat="1" applyFont="1" applyBorder="1" applyAlignment="1">
      <alignment horizontal="center" vertical="center"/>
    </xf>
    <xf numFmtId="0" fontId="21" fillId="0" borderId="0" xfId="62" applyFont="1" applyFill="1" applyBorder="1" applyAlignment="1" applyProtection="1">
      <alignment horizontal="left" vertical="center"/>
      <protection/>
    </xf>
    <xf numFmtId="0" fontId="21" fillId="0" borderId="0" xfId="62" applyFont="1" applyFill="1" applyBorder="1" applyAlignment="1" applyProtection="1">
      <alignment horizontal="center" vertical="center"/>
      <protection/>
    </xf>
    <xf numFmtId="10" fontId="22" fillId="0" borderId="0" xfId="62" applyNumberFormat="1" applyFont="1" applyBorder="1" applyProtection="1">
      <alignment/>
      <protection/>
    </xf>
    <xf numFmtId="0" fontId="22" fillId="36" borderId="0" xfId="62" applyFont="1" applyFill="1" applyAlignment="1" applyProtection="1">
      <alignment/>
      <protection/>
    </xf>
    <xf numFmtId="0" fontId="22" fillId="0" borderId="0" xfId="62" applyFont="1" applyFill="1" applyProtection="1">
      <alignment/>
      <protection/>
    </xf>
    <xf numFmtId="0" fontId="22" fillId="0" borderId="25" xfId="62" applyFont="1" applyBorder="1" applyProtection="1">
      <alignment/>
      <protection/>
    </xf>
    <xf numFmtId="43" fontId="22" fillId="0" borderId="10" xfId="62" applyNumberFormat="1" applyFont="1" applyBorder="1" applyAlignment="1" applyProtection="1">
      <alignment horizontal="center"/>
      <protection/>
    </xf>
    <xf numFmtId="0" fontId="22" fillId="37" borderId="10" xfId="62" applyFont="1" applyFill="1" applyBorder="1" applyAlignment="1" applyProtection="1">
      <alignment horizontal="center"/>
      <protection/>
    </xf>
    <xf numFmtId="43" fontId="22" fillId="0" borderId="29" xfId="62" applyNumberFormat="1" applyFont="1" applyBorder="1" applyAlignment="1" applyProtection="1">
      <alignment horizontal="center"/>
      <protection/>
    </xf>
    <xf numFmtId="0" fontId="22" fillId="2" borderId="25" xfId="62" applyFont="1" applyFill="1" applyBorder="1" applyAlignment="1" applyProtection="1">
      <alignment horizontal="center" vertical="center"/>
      <protection/>
    </xf>
    <xf numFmtId="10" fontId="22" fillId="0" borderId="10" xfId="62" applyNumberFormat="1" applyFont="1" applyBorder="1" applyAlignment="1" applyProtection="1">
      <alignment horizontal="center"/>
      <protection/>
    </xf>
    <xf numFmtId="10" fontId="22" fillId="37" borderId="10" xfId="62" applyNumberFormat="1" applyFont="1" applyFill="1" applyBorder="1" applyAlignment="1" applyProtection="1">
      <alignment horizontal="center"/>
      <protection/>
    </xf>
    <xf numFmtId="10" fontId="22" fillId="0" borderId="29" xfId="62" applyNumberFormat="1" applyFont="1" applyBorder="1" applyAlignment="1" applyProtection="1">
      <alignment horizontal="center"/>
      <protection/>
    </xf>
    <xf numFmtId="0" fontId="22" fillId="0" borderId="25" xfId="62" applyFont="1" applyFill="1" applyBorder="1" applyAlignment="1" applyProtection="1">
      <alignment horizontal="center" vertical="center"/>
      <protection/>
    </xf>
    <xf numFmtId="10" fontId="22" fillId="13" borderId="29" xfId="67" applyNumberFormat="1" applyFont="1" applyFill="1" applyBorder="1" applyAlignment="1" applyProtection="1">
      <alignment horizontal="right" vertical="center"/>
      <protection/>
    </xf>
    <xf numFmtId="10" fontId="22" fillId="2" borderId="29" xfId="67" applyNumberFormat="1" applyFont="1" applyFill="1" applyBorder="1" applyAlignment="1" applyProtection="1">
      <alignment vertical="center"/>
      <protection/>
    </xf>
    <xf numFmtId="10" fontId="22" fillId="14" borderId="29" xfId="67" applyNumberFormat="1" applyFont="1" applyFill="1" applyBorder="1" applyAlignment="1" applyProtection="1">
      <alignment/>
      <protection/>
    </xf>
    <xf numFmtId="0" fontId="22" fillId="0" borderId="0" xfId="62" applyFont="1" applyFill="1" applyAlignment="1" applyProtection="1">
      <alignment/>
      <protection/>
    </xf>
    <xf numFmtId="0" fontId="21" fillId="0" borderId="0" xfId="62" applyFont="1" applyFill="1" applyBorder="1" applyAlignment="1" applyProtection="1">
      <alignment horizontal="center" vertical="center"/>
      <protection/>
    </xf>
    <xf numFmtId="0" fontId="21" fillId="0" borderId="0" xfId="62" applyFont="1" applyFill="1" applyBorder="1" applyAlignment="1" applyProtection="1">
      <alignment horizontal="left" vertical="center"/>
      <protection/>
    </xf>
    <xf numFmtId="10" fontId="21" fillId="0" borderId="0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Protection="1">
      <alignment/>
      <protection/>
    </xf>
    <xf numFmtId="0" fontId="22" fillId="0" borderId="0" xfId="62" applyFont="1" applyFill="1" applyAlignment="1" applyProtection="1">
      <alignment vertical="center"/>
      <protection/>
    </xf>
    <xf numFmtId="0" fontId="23" fillId="0" borderId="0" xfId="62" applyFont="1" applyFill="1" applyProtection="1">
      <alignment/>
      <protection/>
    </xf>
    <xf numFmtId="0" fontId="22" fillId="0" borderId="0" xfId="62" applyFont="1" applyFill="1" applyBorder="1" applyProtection="1">
      <alignment/>
      <protection/>
    </xf>
    <xf numFmtId="0" fontId="22" fillId="0" borderId="0" xfId="62" applyFont="1" applyBorder="1" applyProtection="1">
      <alignment/>
      <protection/>
    </xf>
    <xf numFmtId="0" fontId="22" fillId="36" borderId="0" xfId="62" applyFont="1" applyFill="1" applyAlignment="1" applyProtection="1">
      <alignment horizontal="center"/>
      <protection/>
    </xf>
    <xf numFmtId="0" fontId="5" fillId="0" borderId="10" xfId="0" applyFont="1" applyBorder="1" applyAlignment="1">
      <alignment/>
    </xf>
    <xf numFmtId="167" fontId="5" fillId="0" borderId="10" xfId="42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71" fontId="5" fillId="0" borderId="10" xfId="42" applyFont="1" applyBorder="1" applyAlignment="1">
      <alignment horizontal="center"/>
    </xf>
    <xf numFmtId="166" fontId="5" fillId="0" borderId="10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6" fillId="19" borderId="10" xfId="0" applyNumberFormat="1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vertical="top" wrapText="1"/>
    </xf>
    <xf numFmtId="0" fontId="5" fillId="19" borderId="10" xfId="0" applyFont="1" applyFill="1" applyBorder="1" applyAlignment="1">
      <alignment/>
    </xf>
    <xf numFmtId="0" fontId="6" fillId="19" borderId="10" xfId="0" applyFont="1" applyFill="1" applyBorder="1" applyAlignment="1">
      <alignment horizontal="center" vertical="center"/>
    </xf>
    <xf numFmtId="0" fontId="3" fillId="19" borderId="0" xfId="0" applyFont="1" applyFill="1" applyAlignment="1">
      <alignment horizontal="left" vertical="center" wrapText="1" shrinkToFit="1"/>
    </xf>
    <xf numFmtId="0" fontId="5" fillId="19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1" fontId="0" fillId="0" borderId="0" xfId="0" applyNumberFormat="1" applyFont="1" applyAlignment="1">
      <alignment/>
    </xf>
    <xf numFmtId="171" fontId="6" fillId="0" borderId="10" xfId="42" applyFont="1" applyBorder="1" applyAlignment="1">
      <alignment horizontal="center" vertical="center"/>
    </xf>
    <xf numFmtId="171" fontId="5" fillId="0" borderId="10" xfId="42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3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19" borderId="10" xfId="0" applyFont="1" applyFill="1" applyBorder="1" applyAlignment="1">
      <alignment vertical="center"/>
    </xf>
    <xf numFmtId="171" fontId="6" fillId="0" borderId="10" xfId="42" applyFont="1" applyFill="1" applyBorder="1" applyAlignment="1">
      <alignment horizontal="center" vertical="center"/>
    </xf>
    <xf numFmtId="171" fontId="5" fillId="0" borderId="10" xfId="42" applyFont="1" applyBorder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2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6" fillId="0" borderId="10" xfId="42" applyFont="1" applyBorder="1" applyAlignment="1">
      <alignment/>
    </xf>
    <xf numFmtId="183" fontId="5" fillId="0" borderId="10" xfId="0" applyNumberFormat="1" applyFont="1" applyFill="1" applyBorder="1" applyAlignment="1">
      <alignment horizontal="center" vertical="center" wrapText="1"/>
    </xf>
    <xf numFmtId="10" fontId="5" fillId="0" borderId="10" xfId="42" applyNumberFormat="1" applyFont="1" applyBorder="1" applyAlignment="1">
      <alignment horizontal="center"/>
    </xf>
    <xf numFmtId="0" fontId="6" fillId="0" borderId="3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6" fillId="0" borderId="3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3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1" xfId="0" applyFont="1" applyBorder="1" applyAlignment="1">
      <alignment horizontal="right" vertical="top"/>
    </xf>
    <xf numFmtId="0" fontId="6" fillId="0" borderId="34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171" fontId="5" fillId="0" borderId="35" xfId="4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0" fillId="0" borderId="36" xfId="0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45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6" fillId="34" borderId="49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4" fillId="19" borderId="0" xfId="0" applyFont="1" applyFill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19" borderId="31" xfId="0" applyFont="1" applyFill="1" applyBorder="1" applyAlignment="1">
      <alignment wrapText="1"/>
    </xf>
    <xf numFmtId="0" fontId="0" fillId="19" borderId="11" xfId="0" applyFill="1" applyBorder="1" applyAlignment="1">
      <alignment wrapText="1"/>
    </xf>
    <xf numFmtId="0" fontId="0" fillId="19" borderId="32" xfId="0" applyFill="1" applyBorder="1" applyAlignment="1">
      <alignment wrapText="1"/>
    </xf>
    <xf numFmtId="0" fontId="20" fillId="2" borderId="50" xfId="62" applyFont="1" applyFill="1" applyBorder="1" applyAlignment="1" applyProtection="1">
      <alignment horizontal="center" vertical="center" wrapText="1"/>
      <protection/>
    </xf>
    <xf numFmtId="0" fontId="20" fillId="2" borderId="13" xfId="62" applyFont="1" applyFill="1" applyBorder="1" applyAlignment="1" applyProtection="1">
      <alignment horizontal="center" vertical="center"/>
      <protection/>
    </xf>
    <xf numFmtId="0" fontId="20" fillId="2" borderId="14" xfId="62" applyFont="1" applyFill="1" applyBorder="1" applyAlignment="1" applyProtection="1">
      <alignment horizontal="center" vertical="center"/>
      <protection/>
    </xf>
    <xf numFmtId="0" fontId="20" fillId="2" borderId="26" xfId="62" applyFont="1" applyFill="1" applyBorder="1" applyAlignment="1" applyProtection="1">
      <alignment horizontal="center" vertical="center"/>
      <protection/>
    </xf>
    <xf numFmtId="0" fontId="20" fillId="2" borderId="36" xfId="62" applyFont="1" applyFill="1" applyBorder="1" applyAlignment="1" applyProtection="1">
      <alignment horizontal="center" vertical="center"/>
      <protection/>
    </xf>
    <xf numFmtId="0" fontId="20" fillId="2" borderId="51" xfId="62" applyFont="1" applyFill="1" applyBorder="1" applyAlignment="1" applyProtection="1">
      <alignment horizontal="center" vertical="center"/>
      <protection/>
    </xf>
    <xf numFmtId="0" fontId="21" fillId="0" borderId="25" xfId="62" applyFont="1" applyBorder="1" applyAlignment="1" applyProtection="1">
      <alignment horizontal="center" vertical="center"/>
      <protection/>
    </xf>
    <xf numFmtId="10" fontId="21" fillId="0" borderId="10" xfId="62" applyNumberFormat="1" applyFont="1" applyBorder="1" applyAlignment="1" applyProtection="1">
      <alignment horizontal="center" vertical="center"/>
      <protection/>
    </xf>
    <xf numFmtId="10" fontId="21" fillId="37" borderId="10" xfId="62" applyNumberFormat="1" applyFont="1" applyFill="1" applyBorder="1" applyAlignment="1" applyProtection="1">
      <alignment horizontal="center" vertical="center"/>
      <protection/>
    </xf>
    <xf numFmtId="10" fontId="21" fillId="0" borderId="29" xfId="62" applyNumberFormat="1" applyFont="1" applyBorder="1" applyAlignment="1" applyProtection="1">
      <alignment horizontal="center" vertical="center"/>
      <protection/>
    </xf>
    <xf numFmtId="0" fontId="22" fillId="13" borderId="31" xfId="62" applyFont="1" applyFill="1" applyBorder="1" applyAlignment="1" applyProtection="1">
      <alignment horizontal="left"/>
      <protection/>
    </xf>
    <xf numFmtId="0" fontId="22" fillId="13" borderId="11" xfId="62" applyFont="1" applyFill="1" applyBorder="1" applyAlignment="1" applyProtection="1">
      <alignment horizontal="left"/>
      <protection/>
    </xf>
    <xf numFmtId="0" fontId="22" fillId="13" borderId="32" xfId="62" applyFont="1" applyFill="1" applyBorder="1" applyAlignment="1" applyProtection="1">
      <alignment horizontal="left"/>
      <protection/>
    </xf>
    <xf numFmtId="0" fontId="22" fillId="2" borderId="31" xfId="62" applyFont="1" applyFill="1" applyBorder="1" applyAlignment="1" applyProtection="1">
      <alignment horizontal="left"/>
      <protection/>
    </xf>
    <xf numFmtId="0" fontId="22" fillId="2" borderId="11" xfId="62" applyFont="1" applyFill="1" applyBorder="1" applyAlignment="1" applyProtection="1">
      <alignment horizontal="left"/>
      <protection/>
    </xf>
    <xf numFmtId="0" fontId="22" fillId="2" borderId="32" xfId="62" applyFont="1" applyFill="1" applyBorder="1" applyAlignment="1" applyProtection="1">
      <alignment horizontal="left"/>
      <protection/>
    </xf>
    <xf numFmtId="10" fontId="21" fillId="0" borderId="10" xfId="66" applyNumberFormat="1" applyFont="1" applyBorder="1" applyAlignment="1" applyProtection="1">
      <alignment horizontal="center" vertical="center"/>
      <protection/>
    </xf>
    <xf numFmtId="10" fontId="21" fillId="2" borderId="10" xfId="66" applyNumberFormat="1" applyFont="1" applyFill="1" applyBorder="1" applyAlignment="1" applyProtection="1">
      <alignment horizontal="center" vertical="center"/>
      <protection/>
    </xf>
    <xf numFmtId="10" fontId="21" fillId="0" borderId="29" xfId="66" applyNumberFormat="1" applyFont="1" applyBorder="1" applyAlignment="1" applyProtection="1">
      <alignment horizontal="center" vertical="center"/>
      <protection/>
    </xf>
    <xf numFmtId="0" fontId="22" fillId="2" borderId="10" xfId="62" applyFont="1" applyFill="1" applyBorder="1" applyAlignment="1" applyProtection="1">
      <alignment horizontal="left"/>
      <protection/>
    </xf>
    <xf numFmtId="0" fontId="22" fillId="2" borderId="29" xfId="62" applyFont="1" applyFill="1" applyBorder="1" applyAlignment="1" applyProtection="1">
      <alignment horizontal="left"/>
      <protection/>
    </xf>
    <xf numFmtId="0" fontId="22" fillId="0" borderId="10" xfId="62" applyFont="1" applyFill="1" applyBorder="1" applyAlignment="1" applyProtection="1">
      <alignment horizontal="left"/>
      <protection/>
    </xf>
    <xf numFmtId="0" fontId="22" fillId="0" borderId="29" xfId="62" applyFont="1" applyFill="1" applyBorder="1" applyAlignment="1" applyProtection="1">
      <alignment horizontal="left"/>
      <protection/>
    </xf>
    <xf numFmtId="0" fontId="22" fillId="2" borderId="25" xfId="62" applyFont="1" applyFill="1" applyBorder="1" applyAlignment="1" applyProtection="1">
      <alignment horizontal="center" vertical="center"/>
      <protection/>
    </xf>
    <xf numFmtId="0" fontId="22" fillId="14" borderId="25" xfId="62" applyFont="1" applyFill="1" applyBorder="1" applyAlignment="1" applyProtection="1">
      <alignment horizontal="center" vertical="center"/>
      <protection/>
    </xf>
    <xf numFmtId="0" fontId="22" fillId="14" borderId="10" xfId="62" applyFont="1" applyFill="1" applyBorder="1" applyAlignment="1" applyProtection="1">
      <alignment horizontal="center" vertical="center"/>
      <protection/>
    </xf>
    <xf numFmtId="0" fontId="22" fillId="14" borderId="29" xfId="62" applyFont="1" applyFill="1" applyBorder="1" applyAlignment="1" applyProtection="1">
      <alignment horizontal="center" vertical="center"/>
      <protection/>
    </xf>
    <xf numFmtId="0" fontId="22" fillId="14" borderId="31" xfId="62" applyFont="1" applyFill="1" applyBorder="1" applyAlignment="1" applyProtection="1">
      <alignment horizontal="left"/>
      <protection/>
    </xf>
    <xf numFmtId="0" fontId="22" fillId="14" borderId="11" xfId="62" applyFont="1" applyFill="1" applyBorder="1" applyAlignment="1" applyProtection="1">
      <alignment horizontal="left"/>
      <protection/>
    </xf>
    <xf numFmtId="0" fontId="22" fillId="14" borderId="32" xfId="62" applyFont="1" applyFill="1" applyBorder="1" applyAlignment="1" applyProtection="1">
      <alignment horizontal="left"/>
      <protection/>
    </xf>
    <xf numFmtId="0" fontId="22" fillId="37" borderId="25" xfId="62" applyFont="1" applyFill="1" applyBorder="1" applyAlignment="1" applyProtection="1">
      <alignment horizontal="center" vertical="center"/>
      <protection/>
    </xf>
    <xf numFmtId="0" fontId="22" fillId="37" borderId="10" xfId="62" applyFont="1" applyFill="1" applyBorder="1" applyAlignment="1" applyProtection="1">
      <alignment horizontal="center" vertical="center"/>
      <protection/>
    </xf>
    <xf numFmtId="0" fontId="22" fillId="37" borderId="29" xfId="62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left" vertical="center" wrapText="1"/>
    </xf>
    <xf numFmtId="0" fontId="22" fillId="0" borderId="52" xfId="62" applyFont="1" applyBorder="1" applyAlignment="1" applyProtection="1">
      <alignment horizontal="center" vertical="center"/>
      <protection/>
    </xf>
    <xf numFmtId="0" fontId="22" fillId="0" borderId="23" xfId="62" applyFont="1" applyBorder="1" applyAlignment="1" applyProtection="1">
      <alignment horizontal="center" vertical="center"/>
      <protection/>
    </xf>
    <xf numFmtId="0" fontId="21" fillId="0" borderId="53" xfId="62" applyFont="1" applyBorder="1" applyAlignment="1" applyProtection="1">
      <alignment horizontal="center" vertical="center"/>
      <protection/>
    </xf>
    <xf numFmtId="0" fontId="21" fillId="0" borderId="38" xfId="62" applyFont="1" applyBorder="1" applyAlignment="1" applyProtection="1">
      <alignment horizontal="center" vertical="center"/>
      <protection/>
    </xf>
    <xf numFmtId="0" fontId="21" fillId="0" borderId="39" xfId="62" applyFont="1" applyBorder="1" applyAlignment="1" applyProtection="1">
      <alignment horizontal="center" vertical="center"/>
      <protection/>
    </xf>
    <xf numFmtId="0" fontId="21" fillId="0" borderId="19" xfId="62" applyFont="1" applyBorder="1" applyAlignment="1" applyProtection="1">
      <alignment horizontal="center" vertical="center"/>
      <protection/>
    </xf>
    <xf numFmtId="0" fontId="21" fillId="0" borderId="33" xfId="62" applyFont="1" applyBorder="1" applyAlignment="1" applyProtection="1">
      <alignment horizontal="center" vertical="center"/>
      <protection/>
    </xf>
    <xf numFmtId="0" fontId="21" fillId="0" borderId="54" xfId="62" applyFont="1" applyBorder="1" applyAlignment="1" applyProtection="1">
      <alignment horizontal="center" vertical="center"/>
      <protection/>
    </xf>
    <xf numFmtId="0" fontId="22" fillId="0" borderId="55" xfId="62" applyFont="1" applyFill="1" applyBorder="1" applyAlignment="1" applyProtection="1">
      <alignment horizontal="center"/>
      <protection/>
    </xf>
    <xf numFmtId="0" fontId="22" fillId="0" borderId="46" xfId="62" applyFont="1" applyFill="1" applyBorder="1" applyAlignment="1" applyProtection="1">
      <alignment horizontal="center"/>
      <protection/>
    </xf>
    <xf numFmtId="0" fontId="22" fillId="0" borderId="48" xfId="62" applyFont="1" applyFill="1" applyBorder="1" applyAlignment="1" applyProtection="1">
      <alignment horizontal="center"/>
      <protection/>
    </xf>
    <xf numFmtId="0" fontId="22" fillId="0" borderId="15" xfId="62" applyFont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0" xfId="0" applyBorder="1" applyAlignment="1">
      <alignment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6" xfId="59"/>
    <cellStyle name="Normal 7" xfId="60"/>
    <cellStyle name="Normal 9" xfId="61"/>
    <cellStyle name="Normal_Mod_Orcamento_Ate_20.000_hab" xfId="62"/>
    <cellStyle name="Note" xfId="63"/>
    <cellStyle name="Output" xfId="64"/>
    <cellStyle name="Percent" xfId="65"/>
    <cellStyle name="Porcentagem 2" xfId="66"/>
    <cellStyle name="Separador de milhares_Planilha Orçamentária.V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17</xdr:row>
      <xdr:rowOff>200025</xdr:rowOff>
    </xdr:from>
    <xdr:to>
      <xdr:col>8</xdr:col>
      <xdr:colOff>371475</xdr:colOff>
      <xdr:row>20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562350"/>
          <a:ext cx="4095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88">
      <selection activeCell="D107" sqref="D107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9.00390625" style="0" customWidth="1"/>
    <col min="4" max="4" width="60.00390625" style="0" customWidth="1"/>
    <col min="5" max="5" width="7.421875" style="0" customWidth="1"/>
    <col min="6" max="6" width="10.7109375" style="0" customWidth="1"/>
    <col min="7" max="7" width="10.57421875" style="0" customWidth="1"/>
    <col min="8" max="9" width="11.00390625" style="0" customWidth="1"/>
    <col min="11" max="11" width="9.28125" style="0" bestFit="1" customWidth="1"/>
  </cols>
  <sheetData>
    <row r="1" spans="3:9" ht="12.75">
      <c r="C1" s="223" t="s">
        <v>383</v>
      </c>
      <c r="D1" s="223"/>
      <c r="E1" s="223"/>
      <c r="F1" s="223"/>
      <c r="G1" s="223"/>
      <c r="H1" s="223"/>
      <c r="I1" s="223"/>
    </row>
    <row r="2" spans="3:9" ht="12.75">
      <c r="C2" s="48"/>
      <c r="D2" s="224" t="s">
        <v>409</v>
      </c>
      <c r="E2" s="224"/>
      <c r="F2" s="224"/>
      <c r="G2" s="224"/>
      <c r="H2" s="48"/>
      <c r="I2" s="48"/>
    </row>
    <row r="3" spans="3:9" ht="12.75">
      <c r="C3" s="48"/>
      <c r="D3" s="225" t="s">
        <v>324</v>
      </c>
      <c r="E3" s="226"/>
      <c r="F3" s="226"/>
      <c r="G3" s="227"/>
      <c r="H3" s="228" t="s">
        <v>346</v>
      </c>
      <c r="I3" s="229"/>
    </row>
    <row r="4" spans="1:9" ht="24">
      <c r="A4" s="62" t="s">
        <v>0</v>
      </c>
      <c r="B4" s="65" t="s">
        <v>271</v>
      </c>
      <c r="C4" s="136" t="s">
        <v>272</v>
      </c>
      <c r="D4" s="62" t="s">
        <v>1</v>
      </c>
      <c r="E4" s="62" t="s">
        <v>2</v>
      </c>
      <c r="F4" s="63" t="s">
        <v>3</v>
      </c>
      <c r="G4" s="62" t="s">
        <v>4</v>
      </c>
      <c r="H4" s="62" t="s">
        <v>65</v>
      </c>
      <c r="I4" s="64" t="s">
        <v>86</v>
      </c>
    </row>
    <row r="5" spans="1:9" ht="16.5" customHeight="1">
      <c r="A5" s="128">
        <v>1</v>
      </c>
      <c r="B5" s="130"/>
      <c r="C5" s="130"/>
      <c r="D5" s="129" t="s">
        <v>197</v>
      </c>
      <c r="E5" s="130"/>
      <c r="F5" s="131"/>
      <c r="G5" s="130"/>
      <c r="H5" s="130"/>
      <c r="I5" s="130"/>
    </row>
    <row r="6" spans="1:9" ht="16.5" customHeight="1">
      <c r="A6" s="112" t="s">
        <v>5</v>
      </c>
      <c r="B6" s="58" t="s">
        <v>88</v>
      </c>
      <c r="C6" s="58" t="s">
        <v>273</v>
      </c>
      <c r="D6" s="66" t="s">
        <v>87</v>
      </c>
      <c r="E6" s="70" t="s">
        <v>203</v>
      </c>
      <c r="F6" s="69">
        <v>8.02</v>
      </c>
      <c r="G6" s="71">
        <v>3.01</v>
      </c>
      <c r="H6" s="69">
        <f>F6*G6</f>
        <v>24.140199999999997</v>
      </c>
      <c r="I6" s="127">
        <f>H6*1.2285</f>
        <v>29.656235699999993</v>
      </c>
    </row>
    <row r="7" spans="1:9" ht="16.5" customHeight="1">
      <c r="A7" s="112" t="s">
        <v>6</v>
      </c>
      <c r="B7" s="58" t="s">
        <v>195</v>
      </c>
      <c r="C7" s="58" t="s">
        <v>273</v>
      </c>
      <c r="D7" s="66" t="s">
        <v>89</v>
      </c>
      <c r="E7" s="70" t="s">
        <v>203</v>
      </c>
      <c r="F7" s="70">
        <v>3.45</v>
      </c>
      <c r="G7" s="71">
        <v>4.77</v>
      </c>
      <c r="H7" s="69">
        <f aca="true" t="shared" si="0" ref="H7:H70">F7*G7</f>
        <v>16.4565</v>
      </c>
      <c r="I7" s="127">
        <f aca="true" t="shared" si="1" ref="I7:I70">H7*1.2285</f>
        <v>20.216810249999998</v>
      </c>
    </row>
    <row r="8" spans="1:9" ht="16.5" customHeight="1">
      <c r="A8" s="230" t="s">
        <v>7</v>
      </c>
      <c r="B8" s="216"/>
      <c r="C8" s="216"/>
      <c r="D8" s="216"/>
      <c r="E8" s="216"/>
      <c r="F8" s="216"/>
      <c r="G8" s="217"/>
      <c r="H8" s="74">
        <f>SUM(H6:H7)</f>
        <v>40.5967</v>
      </c>
      <c r="I8" s="200">
        <f t="shared" si="1"/>
        <v>49.87304595</v>
      </c>
    </row>
    <row r="9" spans="1:9" ht="16.5" customHeight="1">
      <c r="A9" s="128">
        <v>2</v>
      </c>
      <c r="B9" s="130"/>
      <c r="C9" s="130"/>
      <c r="D9" s="129" t="s">
        <v>8</v>
      </c>
      <c r="E9" s="133"/>
      <c r="F9" s="133"/>
      <c r="G9" s="133"/>
      <c r="H9" s="133"/>
      <c r="I9" s="133"/>
    </row>
    <row r="10" spans="1:10" ht="16.5" customHeight="1">
      <c r="A10" s="112" t="s">
        <v>9</v>
      </c>
      <c r="B10" s="116">
        <v>93358</v>
      </c>
      <c r="C10" s="58" t="s">
        <v>273</v>
      </c>
      <c r="D10" s="68" t="s">
        <v>253</v>
      </c>
      <c r="E10" s="70" t="s">
        <v>204</v>
      </c>
      <c r="F10" s="70">
        <v>0.41</v>
      </c>
      <c r="G10" s="71">
        <v>47.63</v>
      </c>
      <c r="H10" s="69">
        <f t="shared" si="0"/>
        <v>19.5283</v>
      </c>
      <c r="I10" s="127">
        <f t="shared" si="1"/>
        <v>23.99051655</v>
      </c>
      <c r="J10" s="105"/>
    </row>
    <row r="11" spans="1:10" ht="27" customHeight="1">
      <c r="A11" s="112" t="s">
        <v>10</v>
      </c>
      <c r="B11" s="59">
        <v>73361</v>
      </c>
      <c r="C11" s="58" t="s">
        <v>273</v>
      </c>
      <c r="D11" s="68" t="s">
        <v>205</v>
      </c>
      <c r="E11" s="70" t="s">
        <v>204</v>
      </c>
      <c r="F11" s="70">
        <v>0.41</v>
      </c>
      <c r="G11" s="114">
        <v>290</v>
      </c>
      <c r="H11" s="69">
        <f t="shared" si="0"/>
        <v>118.89999999999999</v>
      </c>
      <c r="I11" s="127">
        <f t="shared" si="1"/>
        <v>146.06865</v>
      </c>
      <c r="J11" s="15"/>
    </row>
    <row r="12" spans="1:10" ht="16.5" customHeight="1">
      <c r="A12" s="219" t="s">
        <v>7</v>
      </c>
      <c r="B12" s="216"/>
      <c r="C12" s="216"/>
      <c r="D12" s="216"/>
      <c r="E12" s="216"/>
      <c r="F12" s="216"/>
      <c r="G12" s="217"/>
      <c r="H12" s="74">
        <f>SUM(H10:H11)</f>
        <v>138.42829999999998</v>
      </c>
      <c r="I12" s="200">
        <f t="shared" si="1"/>
        <v>170.05916654999996</v>
      </c>
      <c r="J12" s="15"/>
    </row>
    <row r="13" spans="1:10" ht="16.5" customHeight="1">
      <c r="A13" s="128">
        <v>3</v>
      </c>
      <c r="B13" s="130"/>
      <c r="C13" s="130"/>
      <c r="D13" s="139" t="s">
        <v>12</v>
      </c>
      <c r="E13" s="133"/>
      <c r="F13" s="135"/>
      <c r="G13" s="133"/>
      <c r="H13" s="133"/>
      <c r="I13" s="133"/>
      <c r="J13" s="15"/>
    </row>
    <row r="14" spans="1:10" ht="49.5" customHeight="1">
      <c r="A14" s="112" t="s">
        <v>13</v>
      </c>
      <c r="B14" s="59" t="s">
        <v>90</v>
      </c>
      <c r="C14" s="59" t="s">
        <v>273</v>
      </c>
      <c r="D14" s="68" t="s">
        <v>254</v>
      </c>
      <c r="E14" s="70" t="s">
        <v>203</v>
      </c>
      <c r="F14" s="70">
        <v>5.13</v>
      </c>
      <c r="G14" s="114">
        <v>63</v>
      </c>
      <c r="H14" s="69">
        <f t="shared" si="0"/>
        <v>323.19</v>
      </c>
      <c r="I14" s="127">
        <f t="shared" si="1"/>
        <v>397.038915</v>
      </c>
      <c r="J14" s="105"/>
    </row>
    <row r="15" spans="1:10" ht="16.5" customHeight="1">
      <c r="A15" s="219" t="s">
        <v>7</v>
      </c>
      <c r="B15" s="216"/>
      <c r="C15" s="216"/>
      <c r="D15" s="216"/>
      <c r="E15" s="216"/>
      <c r="F15" s="216"/>
      <c r="G15" s="217"/>
      <c r="H15" s="74">
        <f>H14</f>
        <v>323.19</v>
      </c>
      <c r="I15" s="200">
        <f>H15*1.2285</f>
        <v>397.038915</v>
      </c>
      <c r="J15" s="15"/>
    </row>
    <row r="16" spans="1:10" ht="16.5" customHeight="1">
      <c r="A16" s="128">
        <v>4</v>
      </c>
      <c r="B16" s="130"/>
      <c r="C16" s="130"/>
      <c r="D16" s="139" t="s">
        <v>14</v>
      </c>
      <c r="E16" s="133"/>
      <c r="F16" s="133"/>
      <c r="G16" s="133"/>
      <c r="H16" s="133"/>
      <c r="I16" s="133"/>
      <c r="J16" s="15"/>
    </row>
    <row r="17" spans="1:10" ht="16.5" customHeight="1">
      <c r="A17" s="128" t="s">
        <v>15</v>
      </c>
      <c r="B17" s="130"/>
      <c r="C17" s="130"/>
      <c r="D17" s="139" t="s">
        <v>16</v>
      </c>
      <c r="E17" s="133"/>
      <c r="F17" s="133"/>
      <c r="G17" s="133"/>
      <c r="H17" s="133"/>
      <c r="I17" s="133"/>
      <c r="J17" s="15"/>
    </row>
    <row r="18" spans="1:10" ht="37.5" customHeight="1">
      <c r="A18" s="112" t="s">
        <v>17</v>
      </c>
      <c r="B18" s="59">
        <v>87504</v>
      </c>
      <c r="C18" s="59" t="s">
        <v>273</v>
      </c>
      <c r="D18" s="68" t="s">
        <v>255</v>
      </c>
      <c r="E18" s="70" t="s">
        <v>203</v>
      </c>
      <c r="F18" s="69">
        <v>17.4</v>
      </c>
      <c r="G18" s="114">
        <v>47.42</v>
      </c>
      <c r="H18" s="69">
        <f t="shared" si="0"/>
        <v>825.108</v>
      </c>
      <c r="I18" s="127">
        <f t="shared" si="1"/>
        <v>1013.6451779999999</v>
      </c>
      <c r="J18" s="106"/>
    </row>
    <row r="19" spans="1:10" ht="50.25" customHeight="1">
      <c r="A19" s="112" t="s">
        <v>18</v>
      </c>
      <c r="B19" s="59">
        <v>87496</v>
      </c>
      <c r="C19" s="59" t="s">
        <v>273</v>
      </c>
      <c r="D19" s="68" t="s">
        <v>256</v>
      </c>
      <c r="E19" s="70" t="s">
        <v>203</v>
      </c>
      <c r="F19" s="69">
        <v>2.16</v>
      </c>
      <c r="G19" s="114">
        <v>50</v>
      </c>
      <c r="H19" s="69">
        <f t="shared" si="0"/>
        <v>108</v>
      </c>
      <c r="I19" s="127">
        <f t="shared" si="1"/>
        <v>132.678</v>
      </c>
      <c r="J19" s="15"/>
    </row>
    <row r="20" spans="1:9" ht="50.25" customHeight="1">
      <c r="A20" s="112" t="s">
        <v>19</v>
      </c>
      <c r="B20" s="59">
        <v>87496</v>
      </c>
      <c r="C20" s="59" t="s">
        <v>273</v>
      </c>
      <c r="D20" s="359" t="s">
        <v>257</v>
      </c>
      <c r="E20" s="70" t="s">
        <v>203</v>
      </c>
      <c r="F20" s="69">
        <v>0.5</v>
      </c>
      <c r="G20" s="114">
        <v>50</v>
      </c>
      <c r="H20" s="69">
        <f t="shared" si="0"/>
        <v>25</v>
      </c>
      <c r="I20" s="127">
        <f t="shared" si="1"/>
        <v>30.7125</v>
      </c>
    </row>
    <row r="21" spans="2:9" ht="16.5" customHeight="1">
      <c r="B21" s="58"/>
      <c r="C21" s="137"/>
      <c r="D21" s="221" t="s">
        <v>7</v>
      </c>
      <c r="E21" s="221"/>
      <c r="F21" s="221"/>
      <c r="G21" s="221"/>
      <c r="H21" s="107">
        <f>SUM(H18:H20)</f>
        <v>958.108</v>
      </c>
      <c r="I21" s="200">
        <f>H21*1.2285</f>
        <v>1177.035678</v>
      </c>
    </row>
    <row r="22" spans="1:9" ht="16.5" customHeight="1">
      <c r="A22" s="128" t="s">
        <v>20</v>
      </c>
      <c r="B22" s="130"/>
      <c r="C22" s="130"/>
      <c r="D22" s="139" t="s">
        <v>21</v>
      </c>
      <c r="E22" s="133"/>
      <c r="F22" s="133"/>
      <c r="G22" s="133"/>
      <c r="H22" s="133"/>
      <c r="I22" s="133"/>
    </row>
    <row r="23" spans="1:9" ht="36.75" customHeight="1">
      <c r="A23" s="112" t="s">
        <v>22</v>
      </c>
      <c r="B23" s="59">
        <v>87878</v>
      </c>
      <c r="C23" s="59" t="s">
        <v>273</v>
      </c>
      <c r="D23" s="68" t="s">
        <v>213</v>
      </c>
      <c r="E23" s="70" t="s">
        <v>203</v>
      </c>
      <c r="F23" s="69">
        <v>42.52</v>
      </c>
      <c r="G23" s="71">
        <v>2.68</v>
      </c>
      <c r="H23" s="69">
        <f t="shared" si="0"/>
        <v>113.95360000000001</v>
      </c>
      <c r="I23" s="127">
        <f t="shared" si="1"/>
        <v>139.9919976</v>
      </c>
    </row>
    <row r="24" spans="1:9" ht="48">
      <c r="A24" s="112" t="s">
        <v>23</v>
      </c>
      <c r="B24" s="59">
        <v>87530</v>
      </c>
      <c r="C24" s="59" t="s">
        <v>273</v>
      </c>
      <c r="D24" s="68" t="s">
        <v>343</v>
      </c>
      <c r="E24" s="70" t="s">
        <v>203</v>
      </c>
      <c r="F24" s="69">
        <v>37.2</v>
      </c>
      <c r="G24" s="71">
        <v>24</v>
      </c>
      <c r="H24" s="69">
        <f t="shared" si="0"/>
        <v>892.8000000000001</v>
      </c>
      <c r="I24" s="127">
        <f t="shared" si="1"/>
        <v>1096.8048000000001</v>
      </c>
    </row>
    <row r="25" spans="1:9" ht="50.25" customHeight="1">
      <c r="A25" s="112" t="s">
        <v>24</v>
      </c>
      <c r="B25" s="59">
        <v>87530</v>
      </c>
      <c r="C25" s="59" t="s">
        <v>273</v>
      </c>
      <c r="D25" s="68" t="s">
        <v>344</v>
      </c>
      <c r="E25" s="70" t="s">
        <v>203</v>
      </c>
      <c r="F25" s="69">
        <v>4.32</v>
      </c>
      <c r="G25" s="71">
        <v>24</v>
      </c>
      <c r="H25" s="69">
        <f t="shared" si="0"/>
        <v>103.68</v>
      </c>
      <c r="I25" s="127">
        <f t="shared" si="1"/>
        <v>127.37088</v>
      </c>
    </row>
    <row r="26" spans="1:9" ht="51" customHeight="1">
      <c r="A26" s="112" t="s">
        <v>25</v>
      </c>
      <c r="B26" s="59">
        <v>87530</v>
      </c>
      <c r="C26" s="59" t="s">
        <v>273</v>
      </c>
      <c r="D26" s="359" t="s">
        <v>344</v>
      </c>
      <c r="E26" s="70" t="s">
        <v>203</v>
      </c>
      <c r="F26" s="69">
        <v>1</v>
      </c>
      <c r="G26" s="71">
        <v>24</v>
      </c>
      <c r="H26" s="69">
        <f t="shared" si="0"/>
        <v>24</v>
      </c>
      <c r="I26" s="127">
        <f t="shared" si="1"/>
        <v>29.483999999999998</v>
      </c>
    </row>
    <row r="27" spans="1:9" ht="35.25" customHeight="1">
      <c r="A27" s="113" t="s">
        <v>214</v>
      </c>
      <c r="B27" s="80">
        <v>87271</v>
      </c>
      <c r="C27" s="59" t="s">
        <v>273</v>
      </c>
      <c r="D27" s="75" t="s">
        <v>258</v>
      </c>
      <c r="E27" s="78" t="s">
        <v>203</v>
      </c>
      <c r="F27" s="79">
        <v>10.08</v>
      </c>
      <c r="G27" s="71">
        <v>50</v>
      </c>
      <c r="H27" s="69">
        <f t="shared" si="0"/>
        <v>504</v>
      </c>
      <c r="I27" s="127">
        <f t="shared" si="1"/>
        <v>619.164</v>
      </c>
    </row>
    <row r="28" spans="1:9" ht="18" customHeight="1">
      <c r="A28" s="222" t="s">
        <v>7</v>
      </c>
      <c r="B28" s="216"/>
      <c r="C28" s="216"/>
      <c r="D28" s="216"/>
      <c r="E28" s="216"/>
      <c r="F28" s="216"/>
      <c r="G28" s="217"/>
      <c r="H28" s="107">
        <f>SUM(H23:H27)</f>
        <v>1638.4336</v>
      </c>
      <c r="I28" s="200">
        <f>H28*1.2285</f>
        <v>2012.8156776</v>
      </c>
    </row>
    <row r="29" spans="1:9" ht="16.5" customHeight="1">
      <c r="A29" s="128" t="s">
        <v>26</v>
      </c>
      <c r="B29" s="130"/>
      <c r="C29" s="130"/>
      <c r="D29" s="139" t="s">
        <v>317</v>
      </c>
      <c r="E29" s="133"/>
      <c r="F29" s="133"/>
      <c r="G29" s="133"/>
      <c r="H29" s="133"/>
      <c r="I29" s="133"/>
    </row>
    <row r="30" spans="1:9" ht="26.25" customHeight="1">
      <c r="A30" s="112" t="s">
        <v>27</v>
      </c>
      <c r="B30" s="80" t="s">
        <v>315</v>
      </c>
      <c r="C30" s="80" t="s">
        <v>275</v>
      </c>
      <c r="D30" s="75" t="s">
        <v>318</v>
      </c>
      <c r="E30" s="78" t="s">
        <v>316</v>
      </c>
      <c r="F30" s="79">
        <v>1</v>
      </c>
      <c r="G30" s="114">
        <v>345</v>
      </c>
      <c r="H30" s="69">
        <f t="shared" si="0"/>
        <v>345</v>
      </c>
      <c r="I30" s="127">
        <f t="shared" si="1"/>
        <v>423.8325</v>
      </c>
    </row>
    <row r="31" spans="1:9" ht="24.75" customHeight="1">
      <c r="A31" s="112" t="s">
        <v>29</v>
      </c>
      <c r="B31" s="59">
        <v>94559</v>
      </c>
      <c r="C31" s="59" t="s">
        <v>273</v>
      </c>
      <c r="D31" s="76" t="s">
        <v>323</v>
      </c>
      <c r="E31" s="70" t="s">
        <v>203</v>
      </c>
      <c r="F31" s="69">
        <v>0.36</v>
      </c>
      <c r="G31" s="71">
        <v>440</v>
      </c>
      <c r="H31" s="69">
        <f t="shared" si="0"/>
        <v>158.4</v>
      </c>
      <c r="I31" s="127">
        <f t="shared" si="1"/>
        <v>194.5944</v>
      </c>
    </row>
    <row r="32" spans="1:9" ht="16.5" customHeight="1">
      <c r="A32" s="112" t="s">
        <v>63</v>
      </c>
      <c r="B32" s="59">
        <v>72116</v>
      </c>
      <c r="C32" s="59" t="s">
        <v>273</v>
      </c>
      <c r="D32" s="77" t="s">
        <v>91</v>
      </c>
      <c r="E32" s="70" t="s">
        <v>203</v>
      </c>
      <c r="F32" s="69">
        <v>0.36</v>
      </c>
      <c r="G32" s="114">
        <v>55</v>
      </c>
      <c r="H32" s="69">
        <f t="shared" si="0"/>
        <v>19.8</v>
      </c>
      <c r="I32" s="127">
        <f t="shared" si="1"/>
        <v>24.3243</v>
      </c>
    </row>
    <row r="33" spans="1:9" ht="16.5" customHeight="1">
      <c r="A33" s="219" t="s">
        <v>7</v>
      </c>
      <c r="B33" s="216"/>
      <c r="C33" s="216"/>
      <c r="D33" s="216"/>
      <c r="E33" s="216"/>
      <c r="F33" s="216"/>
      <c r="G33" s="217"/>
      <c r="H33" s="74">
        <f>SUM(H30:H32)</f>
        <v>523.1999999999999</v>
      </c>
      <c r="I33" s="200">
        <f>H33*1.2285</f>
        <v>642.7511999999999</v>
      </c>
    </row>
    <row r="34" spans="1:9" ht="16.5" customHeight="1">
      <c r="A34" s="128">
        <v>5</v>
      </c>
      <c r="B34" s="130"/>
      <c r="C34" s="130"/>
      <c r="D34" s="139" t="s">
        <v>30</v>
      </c>
      <c r="E34" s="133"/>
      <c r="F34" s="133"/>
      <c r="G34" s="133"/>
      <c r="H34" s="133"/>
      <c r="I34" s="133"/>
    </row>
    <row r="35" spans="1:9" ht="27" customHeight="1">
      <c r="A35" s="112" t="s">
        <v>31</v>
      </c>
      <c r="B35" s="59">
        <v>94974</v>
      </c>
      <c r="C35" s="59" t="s">
        <v>273</v>
      </c>
      <c r="D35" s="68" t="s">
        <v>319</v>
      </c>
      <c r="E35" s="70" t="s">
        <v>259</v>
      </c>
      <c r="F35" s="69">
        <v>0.14</v>
      </c>
      <c r="G35" s="114">
        <v>284.3</v>
      </c>
      <c r="H35" s="69">
        <f t="shared" si="0"/>
        <v>39.80200000000001</v>
      </c>
      <c r="I35" s="127">
        <f t="shared" si="1"/>
        <v>48.89675700000001</v>
      </c>
    </row>
    <row r="36" spans="1:9" ht="24.75" customHeight="1">
      <c r="A36" s="112" t="s">
        <v>32</v>
      </c>
      <c r="B36" s="59">
        <v>87246</v>
      </c>
      <c r="C36" s="59" t="s">
        <v>273</v>
      </c>
      <c r="D36" s="68" t="s">
        <v>260</v>
      </c>
      <c r="E36" s="70" t="s">
        <v>203</v>
      </c>
      <c r="F36" s="69">
        <v>2.4</v>
      </c>
      <c r="G36" s="114">
        <v>37</v>
      </c>
      <c r="H36" s="69">
        <f t="shared" si="0"/>
        <v>88.8</v>
      </c>
      <c r="I36" s="127">
        <f t="shared" si="1"/>
        <v>109.09079999999999</v>
      </c>
    </row>
    <row r="37" spans="1:9" ht="27" customHeight="1">
      <c r="A37" s="112" t="s">
        <v>66</v>
      </c>
      <c r="B37" s="59">
        <v>94994</v>
      </c>
      <c r="C37" s="59" t="s">
        <v>273</v>
      </c>
      <c r="D37" s="68" t="s">
        <v>261</v>
      </c>
      <c r="E37" s="70" t="s">
        <v>203</v>
      </c>
      <c r="F37" s="69">
        <v>8.02</v>
      </c>
      <c r="G37" s="71">
        <v>59</v>
      </c>
      <c r="H37" s="69">
        <f t="shared" si="0"/>
        <v>473.17999999999995</v>
      </c>
      <c r="I37" s="127">
        <f t="shared" si="1"/>
        <v>581.3016299999999</v>
      </c>
    </row>
    <row r="38" spans="1:9" ht="16.5" customHeight="1">
      <c r="A38" s="219" t="s">
        <v>7</v>
      </c>
      <c r="B38" s="216"/>
      <c r="C38" s="216"/>
      <c r="D38" s="216"/>
      <c r="E38" s="216"/>
      <c r="F38" s="216"/>
      <c r="G38" s="217"/>
      <c r="H38" s="74">
        <f>SUM(H35:H37)</f>
        <v>601.7819999999999</v>
      </c>
      <c r="I38" s="200">
        <f t="shared" si="1"/>
        <v>739.2891869999999</v>
      </c>
    </row>
    <row r="39" spans="1:9" ht="16.5" customHeight="1">
      <c r="A39" s="128">
        <v>6</v>
      </c>
      <c r="B39" s="130"/>
      <c r="C39" s="130"/>
      <c r="D39" s="139" t="s">
        <v>215</v>
      </c>
      <c r="E39" s="133"/>
      <c r="F39" s="133"/>
      <c r="G39" s="133"/>
      <c r="H39" s="133"/>
      <c r="I39" s="133"/>
    </row>
    <row r="40" spans="1:9" ht="23.25" customHeight="1">
      <c r="A40" s="112" t="s">
        <v>33</v>
      </c>
      <c r="B40" s="59">
        <v>88489</v>
      </c>
      <c r="C40" s="59" t="s">
        <v>273</v>
      </c>
      <c r="D40" s="75" t="s">
        <v>262</v>
      </c>
      <c r="E40" s="70" t="s">
        <v>67</v>
      </c>
      <c r="F40" s="69">
        <v>42.52</v>
      </c>
      <c r="G40" s="114">
        <v>9.4</v>
      </c>
      <c r="H40" s="69">
        <f t="shared" si="0"/>
        <v>399.68800000000005</v>
      </c>
      <c r="I40" s="127">
        <f t="shared" si="1"/>
        <v>491.01670800000005</v>
      </c>
    </row>
    <row r="41" spans="1:9" ht="24" customHeight="1">
      <c r="A41" s="112" t="s">
        <v>34</v>
      </c>
      <c r="B41" s="59" t="s">
        <v>92</v>
      </c>
      <c r="C41" s="59" t="s">
        <v>273</v>
      </c>
      <c r="D41" s="68" t="s">
        <v>263</v>
      </c>
      <c r="E41" s="70" t="s">
        <v>203</v>
      </c>
      <c r="F41" s="69">
        <v>3.24</v>
      </c>
      <c r="G41" s="114">
        <v>14</v>
      </c>
      <c r="H41" s="69">
        <f t="shared" si="0"/>
        <v>45.36</v>
      </c>
      <c r="I41" s="127">
        <f t="shared" si="1"/>
        <v>55.724759999999996</v>
      </c>
    </row>
    <row r="42" spans="1:9" ht="16.5" customHeight="1">
      <c r="A42" s="219" t="s">
        <v>7</v>
      </c>
      <c r="B42" s="216"/>
      <c r="C42" s="216"/>
      <c r="D42" s="216"/>
      <c r="E42" s="216"/>
      <c r="F42" s="216"/>
      <c r="G42" s="217"/>
      <c r="H42" s="74">
        <f>SUM(H40:H41)</f>
        <v>445.04800000000006</v>
      </c>
      <c r="I42" s="200">
        <f t="shared" si="1"/>
        <v>546.741468</v>
      </c>
    </row>
    <row r="43" spans="1:9" ht="16.5" customHeight="1">
      <c r="A43" s="128">
        <v>7</v>
      </c>
      <c r="B43" s="130"/>
      <c r="C43" s="130"/>
      <c r="D43" s="139" t="s">
        <v>35</v>
      </c>
      <c r="E43" s="133"/>
      <c r="F43" s="133"/>
      <c r="G43" s="133"/>
      <c r="H43" s="133"/>
      <c r="I43" s="133"/>
    </row>
    <row r="44" spans="1:9" ht="36" customHeight="1">
      <c r="A44" s="112" t="s">
        <v>36</v>
      </c>
      <c r="B44" s="126">
        <v>93145</v>
      </c>
      <c r="C44" s="59" t="s">
        <v>273</v>
      </c>
      <c r="D44" s="75" t="s">
        <v>251</v>
      </c>
      <c r="E44" s="78" t="s">
        <v>28</v>
      </c>
      <c r="F44" s="78">
        <v>1</v>
      </c>
      <c r="G44" s="114">
        <v>125</v>
      </c>
      <c r="H44" s="69">
        <f t="shared" si="0"/>
        <v>125</v>
      </c>
      <c r="I44" s="127">
        <f t="shared" si="1"/>
        <v>153.5625</v>
      </c>
    </row>
    <row r="45" spans="1:9" ht="16.5" customHeight="1">
      <c r="A45" s="112" t="s">
        <v>252</v>
      </c>
      <c r="B45" s="126">
        <v>93040</v>
      </c>
      <c r="C45" s="59" t="s">
        <v>273</v>
      </c>
      <c r="D45" s="75" t="s">
        <v>345</v>
      </c>
      <c r="E45" s="78" t="s">
        <v>28</v>
      </c>
      <c r="F45" s="78">
        <v>1</v>
      </c>
      <c r="G45" s="114">
        <v>9.7</v>
      </c>
      <c r="H45" s="69">
        <f t="shared" si="0"/>
        <v>9.7</v>
      </c>
      <c r="I45" s="127">
        <f t="shared" si="1"/>
        <v>11.916449999999998</v>
      </c>
    </row>
    <row r="46" spans="1:9" ht="16.5" customHeight="1">
      <c r="A46" s="219" t="s">
        <v>7</v>
      </c>
      <c r="B46" s="216"/>
      <c r="C46" s="216"/>
      <c r="D46" s="216"/>
      <c r="E46" s="216"/>
      <c r="F46" s="216"/>
      <c r="G46" s="217"/>
      <c r="H46" s="74">
        <f>SUM(H44:H45)</f>
        <v>134.7</v>
      </c>
      <c r="I46" s="200">
        <f t="shared" si="1"/>
        <v>165.47894999999997</v>
      </c>
    </row>
    <row r="47" spans="1:9" ht="16.5" customHeight="1">
      <c r="A47" s="128">
        <v>8</v>
      </c>
      <c r="B47" s="130"/>
      <c r="C47" s="130"/>
      <c r="D47" s="139" t="s">
        <v>37</v>
      </c>
      <c r="E47" s="133"/>
      <c r="F47" s="133"/>
      <c r="G47" s="133"/>
      <c r="H47" s="133"/>
      <c r="I47" s="133"/>
    </row>
    <row r="48" spans="1:10" ht="38.25" customHeight="1">
      <c r="A48" s="112" t="s">
        <v>38</v>
      </c>
      <c r="B48" s="59">
        <v>86943</v>
      </c>
      <c r="C48" s="59" t="s">
        <v>273</v>
      </c>
      <c r="D48" s="68" t="s">
        <v>264</v>
      </c>
      <c r="E48" s="70" t="s">
        <v>28</v>
      </c>
      <c r="F48" s="70">
        <v>1</v>
      </c>
      <c r="G48" s="114">
        <v>170</v>
      </c>
      <c r="H48" s="69">
        <f t="shared" si="0"/>
        <v>170</v>
      </c>
      <c r="I48" s="127">
        <f t="shared" si="1"/>
        <v>208.845</v>
      </c>
      <c r="J48" s="119"/>
    </row>
    <row r="49" spans="1:10" ht="24.75" customHeight="1">
      <c r="A49" s="112" t="s">
        <v>39</v>
      </c>
      <c r="B49" s="59">
        <v>95469</v>
      </c>
      <c r="C49" s="59" t="s">
        <v>273</v>
      </c>
      <c r="D49" s="75" t="s">
        <v>250</v>
      </c>
      <c r="E49" s="70" t="s">
        <v>28</v>
      </c>
      <c r="F49" s="70">
        <v>1</v>
      </c>
      <c r="G49" s="71">
        <v>175</v>
      </c>
      <c r="H49" s="69">
        <f t="shared" si="0"/>
        <v>175</v>
      </c>
      <c r="I49" s="127">
        <f t="shared" si="1"/>
        <v>214.98749999999998</v>
      </c>
      <c r="J49" s="119"/>
    </row>
    <row r="50" spans="1:10" ht="37.5" customHeight="1">
      <c r="A50" s="112" t="s">
        <v>40</v>
      </c>
      <c r="B50" s="202" t="s">
        <v>274</v>
      </c>
      <c r="C50" s="59" t="s">
        <v>275</v>
      </c>
      <c r="D50" s="68" t="s">
        <v>227</v>
      </c>
      <c r="E50" s="70" t="s">
        <v>28</v>
      </c>
      <c r="F50" s="70">
        <v>1</v>
      </c>
      <c r="G50" s="71">
        <v>348</v>
      </c>
      <c r="H50" s="69">
        <f t="shared" si="0"/>
        <v>348</v>
      </c>
      <c r="I50" s="127">
        <f t="shared" si="1"/>
        <v>427.518</v>
      </c>
      <c r="J50" s="119"/>
    </row>
    <row r="51" spans="1:13" ht="26.25" customHeight="1">
      <c r="A51" s="112" t="s">
        <v>93</v>
      </c>
      <c r="B51" s="202" t="s">
        <v>276</v>
      </c>
      <c r="C51" s="59" t="s">
        <v>275</v>
      </c>
      <c r="D51" s="68" t="s">
        <v>94</v>
      </c>
      <c r="E51" s="70" t="s">
        <v>28</v>
      </c>
      <c r="F51" s="70">
        <v>1</v>
      </c>
      <c r="G51" s="71">
        <v>65</v>
      </c>
      <c r="H51" s="69">
        <f t="shared" si="0"/>
        <v>65</v>
      </c>
      <c r="I51" s="127">
        <f t="shared" si="1"/>
        <v>79.85249999999999</v>
      </c>
      <c r="J51" s="119"/>
      <c r="M51" s="140"/>
    </row>
    <row r="52" spans="1:10" ht="36" customHeight="1">
      <c r="A52" s="112" t="s">
        <v>41</v>
      </c>
      <c r="B52" s="80">
        <v>86934</v>
      </c>
      <c r="C52" s="59" t="s">
        <v>273</v>
      </c>
      <c r="D52" s="68" t="s">
        <v>265</v>
      </c>
      <c r="E52" s="70" t="s">
        <v>28</v>
      </c>
      <c r="F52" s="70">
        <v>1</v>
      </c>
      <c r="G52" s="71">
        <v>236</v>
      </c>
      <c r="H52" s="69">
        <f t="shared" si="0"/>
        <v>236</v>
      </c>
      <c r="I52" s="127">
        <f t="shared" si="1"/>
        <v>289.926</v>
      </c>
      <c r="J52" s="119"/>
    </row>
    <row r="53" spans="1:10" ht="27" customHeight="1">
      <c r="A53" s="112" t="s">
        <v>42</v>
      </c>
      <c r="B53" s="202" t="s">
        <v>276</v>
      </c>
      <c r="C53" s="59" t="s">
        <v>275</v>
      </c>
      <c r="D53" s="68" t="s">
        <v>95</v>
      </c>
      <c r="E53" s="70" t="s">
        <v>28</v>
      </c>
      <c r="F53" s="70">
        <v>1</v>
      </c>
      <c r="G53" s="71">
        <f>G51</f>
        <v>65</v>
      </c>
      <c r="H53" s="69">
        <f t="shared" si="0"/>
        <v>65</v>
      </c>
      <c r="I53" s="127">
        <f t="shared" si="1"/>
        <v>79.85249999999999</v>
      </c>
      <c r="J53" s="119"/>
    </row>
    <row r="54" spans="1:10" ht="25.5" customHeight="1">
      <c r="A54" s="112" t="s">
        <v>43</v>
      </c>
      <c r="B54" s="125">
        <v>34637</v>
      </c>
      <c r="C54" s="59" t="s">
        <v>273</v>
      </c>
      <c r="D54" s="75" t="s">
        <v>313</v>
      </c>
      <c r="E54" s="70" t="s">
        <v>28</v>
      </c>
      <c r="F54" s="70">
        <v>1</v>
      </c>
      <c r="G54" s="114">
        <v>162</v>
      </c>
      <c r="H54" s="69">
        <f t="shared" si="0"/>
        <v>162</v>
      </c>
      <c r="I54" s="127">
        <f t="shared" si="1"/>
        <v>199.017</v>
      </c>
      <c r="J54" s="119"/>
    </row>
    <row r="55" spans="1:10" ht="29.25" customHeight="1">
      <c r="A55" s="112" t="s">
        <v>44</v>
      </c>
      <c r="B55" s="80">
        <v>94975</v>
      </c>
      <c r="C55" s="59" t="s">
        <v>273</v>
      </c>
      <c r="D55" s="75" t="s">
        <v>220</v>
      </c>
      <c r="E55" s="78" t="s">
        <v>204</v>
      </c>
      <c r="F55" s="78">
        <v>0.028</v>
      </c>
      <c r="G55" s="71">
        <v>300.41</v>
      </c>
      <c r="H55" s="69">
        <f t="shared" si="0"/>
        <v>8.411480000000001</v>
      </c>
      <c r="I55" s="127">
        <f t="shared" si="1"/>
        <v>10.333503180000001</v>
      </c>
      <c r="J55" s="119"/>
    </row>
    <row r="56" spans="1:10" ht="27" customHeight="1">
      <c r="A56" s="112" t="s">
        <v>45</v>
      </c>
      <c r="B56" s="59">
        <v>9535</v>
      </c>
      <c r="C56" s="59" t="s">
        <v>273</v>
      </c>
      <c r="D56" s="75" t="s">
        <v>96</v>
      </c>
      <c r="E56" s="70" t="s">
        <v>28</v>
      </c>
      <c r="F56" s="70">
        <v>1</v>
      </c>
      <c r="G56" s="71">
        <v>55.3</v>
      </c>
      <c r="H56" s="69">
        <f t="shared" si="0"/>
        <v>55.3</v>
      </c>
      <c r="I56" s="127">
        <f t="shared" si="1"/>
        <v>67.93605</v>
      </c>
      <c r="J56" s="119"/>
    </row>
    <row r="57" spans="1:10" ht="35.25" customHeight="1">
      <c r="A57" s="112" t="s">
        <v>64</v>
      </c>
      <c r="B57" s="59" t="s">
        <v>201</v>
      </c>
      <c r="C57" s="59" t="s">
        <v>273</v>
      </c>
      <c r="D57" s="75" t="s">
        <v>200</v>
      </c>
      <c r="E57" s="70" t="s">
        <v>2</v>
      </c>
      <c r="F57" s="70">
        <v>1</v>
      </c>
      <c r="G57" s="71">
        <v>117.16</v>
      </c>
      <c r="H57" s="69">
        <f t="shared" si="0"/>
        <v>117.16</v>
      </c>
      <c r="I57" s="127">
        <f t="shared" si="1"/>
        <v>143.93105999999997</v>
      </c>
      <c r="J57" s="119"/>
    </row>
    <row r="58" spans="1:10" ht="35.25" customHeight="1">
      <c r="A58" s="112" t="s">
        <v>198</v>
      </c>
      <c r="B58" s="115">
        <v>94650</v>
      </c>
      <c r="C58" s="59" t="s">
        <v>273</v>
      </c>
      <c r="D58" s="75" t="s">
        <v>314</v>
      </c>
      <c r="E58" s="70" t="s">
        <v>58</v>
      </c>
      <c r="F58" s="70">
        <v>3</v>
      </c>
      <c r="G58" s="71">
        <v>12.86</v>
      </c>
      <c r="H58" s="69">
        <f t="shared" si="0"/>
        <v>38.58</v>
      </c>
      <c r="I58" s="127">
        <f t="shared" si="1"/>
        <v>47.395529999999994</v>
      </c>
      <c r="J58" s="119"/>
    </row>
    <row r="59" spans="1:10" ht="16.5" customHeight="1">
      <c r="A59" s="112" t="s">
        <v>212</v>
      </c>
      <c r="B59" s="81" t="s">
        <v>152</v>
      </c>
      <c r="C59" s="138"/>
      <c r="D59" s="75" t="s">
        <v>194</v>
      </c>
      <c r="E59" s="67" t="s">
        <v>28</v>
      </c>
      <c r="F59" s="70">
        <v>1</v>
      </c>
      <c r="G59" s="80">
        <v>499.09</v>
      </c>
      <c r="H59" s="69">
        <f t="shared" si="0"/>
        <v>499.09</v>
      </c>
      <c r="I59" s="127">
        <f t="shared" si="1"/>
        <v>613.1320649999999</v>
      </c>
      <c r="J59" s="50"/>
    </row>
    <row r="60" spans="1:9" ht="16.5" customHeight="1">
      <c r="A60" s="219" t="s">
        <v>7</v>
      </c>
      <c r="B60" s="216"/>
      <c r="C60" s="216"/>
      <c r="D60" s="216"/>
      <c r="E60" s="216"/>
      <c r="F60" s="216"/>
      <c r="G60" s="217"/>
      <c r="H60" s="107">
        <f>SUM(H48:H59)</f>
        <v>1939.5414799999999</v>
      </c>
      <c r="I60" s="200">
        <f t="shared" si="1"/>
        <v>2382.7267081799996</v>
      </c>
    </row>
    <row r="61" spans="1:9" ht="16.5" customHeight="1">
      <c r="A61" s="128">
        <v>9</v>
      </c>
      <c r="B61" s="130"/>
      <c r="C61" s="130"/>
      <c r="D61" s="139" t="s">
        <v>46</v>
      </c>
      <c r="E61" s="133"/>
      <c r="F61" s="133"/>
      <c r="G61" s="133"/>
      <c r="H61" s="133"/>
      <c r="I61" s="133"/>
    </row>
    <row r="62" spans="1:11" ht="16.5" customHeight="1">
      <c r="A62" s="112" t="s">
        <v>47</v>
      </c>
      <c r="B62" s="58" t="s">
        <v>88</v>
      </c>
      <c r="C62" s="59" t="s">
        <v>273</v>
      </c>
      <c r="D62" s="66" t="s">
        <v>87</v>
      </c>
      <c r="E62" s="70" t="s">
        <v>203</v>
      </c>
      <c r="F62" s="69">
        <v>2</v>
      </c>
      <c r="G62" s="71">
        <f>G6</f>
        <v>3.01</v>
      </c>
      <c r="H62" s="69">
        <f t="shared" si="0"/>
        <v>6.02</v>
      </c>
      <c r="I62" s="127">
        <f t="shared" si="1"/>
        <v>7.395569999999999</v>
      </c>
      <c r="K62" s="119"/>
    </row>
    <row r="63" spans="1:11" ht="16.5" customHeight="1">
      <c r="A63" s="112" t="s">
        <v>48</v>
      </c>
      <c r="B63" s="60">
        <v>93358</v>
      </c>
      <c r="C63" s="59" t="s">
        <v>273</v>
      </c>
      <c r="D63" s="68" t="s">
        <v>210</v>
      </c>
      <c r="E63" s="70" t="s">
        <v>204</v>
      </c>
      <c r="F63" s="69">
        <v>5</v>
      </c>
      <c r="G63" s="71">
        <f>G10</f>
        <v>47.63</v>
      </c>
      <c r="H63" s="69">
        <f t="shared" si="0"/>
        <v>238.15</v>
      </c>
      <c r="I63" s="127">
        <f t="shared" si="1"/>
        <v>292.567275</v>
      </c>
      <c r="K63" s="119"/>
    </row>
    <row r="64" spans="1:11" ht="16.5" customHeight="1">
      <c r="A64" s="112" t="s">
        <v>49</v>
      </c>
      <c r="B64" s="60">
        <v>94975</v>
      </c>
      <c r="C64" s="59" t="s">
        <v>273</v>
      </c>
      <c r="D64" s="75" t="s">
        <v>382</v>
      </c>
      <c r="E64" s="78" t="s">
        <v>204</v>
      </c>
      <c r="F64" s="79">
        <v>0.33</v>
      </c>
      <c r="G64" s="71">
        <f>G55</f>
        <v>300.41</v>
      </c>
      <c r="H64" s="69">
        <f t="shared" si="0"/>
        <v>99.13530000000002</v>
      </c>
      <c r="I64" s="127">
        <f t="shared" si="1"/>
        <v>121.78771605000001</v>
      </c>
      <c r="K64" s="119"/>
    </row>
    <row r="65" spans="1:11" ht="39.75" customHeight="1">
      <c r="A65" s="112" t="s">
        <v>50</v>
      </c>
      <c r="B65" s="60">
        <v>87504</v>
      </c>
      <c r="C65" s="59" t="s">
        <v>273</v>
      </c>
      <c r="D65" s="68" t="s">
        <v>269</v>
      </c>
      <c r="E65" s="70" t="s">
        <v>203</v>
      </c>
      <c r="F65" s="69">
        <v>9.28</v>
      </c>
      <c r="G65" s="71">
        <v>47.42</v>
      </c>
      <c r="H65" s="69">
        <f t="shared" si="0"/>
        <v>440.0576</v>
      </c>
      <c r="I65" s="127">
        <f t="shared" si="1"/>
        <v>540.6107615999999</v>
      </c>
      <c r="K65" s="119"/>
    </row>
    <row r="66" spans="1:11" ht="26.25" customHeight="1">
      <c r="A66" s="112" t="s">
        <v>51</v>
      </c>
      <c r="B66" s="60">
        <v>87878</v>
      </c>
      <c r="C66" s="59" t="s">
        <v>273</v>
      </c>
      <c r="D66" s="68" t="s">
        <v>266</v>
      </c>
      <c r="E66" s="70" t="s">
        <v>203</v>
      </c>
      <c r="F66" s="69">
        <v>8.64</v>
      </c>
      <c r="G66" s="71">
        <f>G23</f>
        <v>2.68</v>
      </c>
      <c r="H66" s="69">
        <f t="shared" si="0"/>
        <v>23.155200000000004</v>
      </c>
      <c r="I66" s="127">
        <f t="shared" si="1"/>
        <v>28.446163200000004</v>
      </c>
      <c r="K66" s="119"/>
    </row>
    <row r="67" spans="1:11" ht="37.5" customHeight="1">
      <c r="A67" s="112" t="s">
        <v>52</v>
      </c>
      <c r="B67" s="60">
        <v>87530</v>
      </c>
      <c r="C67" s="59" t="s">
        <v>273</v>
      </c>
      <c r="D67" s="66" t="s">
        <v>267</v>
      </c>
      <c r="E67" s="70" t="s">
        <v>203</v>
      </c>
      <c r="F67" s="69">
        <v>8.64</v>
      </c>
      <c r="G67" s="71">
        <f>G24</f>
        <v>24</v>
      </c>
      <c r="H67" s="69">
        <f t="shared" si="0"/>
        <v>207.36</v>
      </c>
      <c r="I67" s="127">
        <f t="shared" si="1"/>
        <v>254.74176</v>
      </c>
      <c r="K67" s="119"/>
    </row>
    <row r="68" spans="1:11" ht="24" customHeight="1">
      <c r="A68" s="112" t="s">
        <v>53</v>
      </c>
      <c r="B68" s="81">
        <v>89714</v>
      </c>
      <c r="C68" s="59" t="s">
        <v>273</v>
      </c>
      <c r="D68" s="75" t="s">
        <v>342</v>
      </c>
      <c r="E68" s="78" t="s">
        <v>58</v>
      </c>
      <c r="F68" s="79">
        <v>3</v>
      </c>
      <c r="G68" s="71">
        <v>34.32</v>
      </c>
      <c r="H68" s="69">
        <f t="shared" si="0"/>
        <v>102.96000000000001</v>
      </c>
      <c r="I68" s="127">
        <f t="shared" si="1"/>
        <v>126.48636</v>
      </c>
      <c r="K68" s="119"/>
    </row>
    <row r="69" spans="1:11" ht="19.5" customHeight="1">
      <c r="A69" s="112" t="s">
        <v>150</v>
      </c>
      <c r="B69" s="59">
        <v>89796</v>
      </c>
      <c r="C69" s="59" t="s">
        <v>273</v>
      </c>
      <c r="D69" s="204" t="s">
        <v>329</v>
      </c>
      <c r="E69" s="70" t="s">
        <v>2</v>
      </c>
      <c r="F69" s="69">
        <v>2</v>
      </c>
      <c r="G69" s="114">
        <v>23.67</v>
      </c>
      <c r="H69" s="69">
        <f t="shared" si="0"/>
        <v>47.34</v>
      </c>
      <c r="I69" s="127">
        <f t="shared" si="1"/>
        <v>58.15719</v>
      </c>
      <c r="K69" s="119"/>
    </row>
    <row r="70" spans="1:11" ht="16.5" customHeight="1">
      <c r="A70" s="112" t="s">
        <v>190</v>
      </c>
      <c r="B70" s="60">
        <f>B64</f>
        <v>94975</v>
      </c>
      <c r="C70" s="59" t="s">
        <v>273</v>
      </c>
      <c r="D70" s="75" t="s">
        <v>387</v>
      </c>
      <c r="E70" s="78" t="s">
        <v>204</v>
      </c>
      <c r="F70" s="79">
        <v>0.13</v>
      </c>
      <c r="G70" s="71">
        <f>G64</f>
        <v>300.41</v>
      </c>
      <c r="H70" s="69">
        <f t="shared" si="0"/>
        <v>39.05330000000001</v>
      </c>
      <c r="I70" s="127">
        <f t="shared" si="1"/>
        <v>47.976979050000004</v>
      </c>
      <c r="K70" s="119"/>
    </row>
    <row r="71" spans="1:11" ht="16.5" customHeight="1">
      <c r="A71" s="112" t="s">
        <v>209</v>
      </c>
      <c r="B71" s="60">
        <f>B64</f>
        <v>94975</v>
      </c>
      <c r="C71" s="59" t="s">
        <v>273</v>
      </c>
      <c r="D71" s="75" t="s">
        <v>381</v>
      </c>
      <c r="E71" s="78" t="s">
        <v>204</v>
      </c>
      <c r="F71" s="213">
        <v>0.024</v>
      </c>
      <c r="G71" s="71">
        <f>G64</f>
        <v>300.41</v>
      </c>
      <c r="H71" s="69">
        <f>F71*G71</f>
        <v>7.209840000000001</v>
      </c>
      <c r="I71" s="127">
        <f>H71*1.2285</f>
        <v>8.85728844</v>
      </c>
      <c r="K71" s="119"/>
    </row>
    <row r="72" spans="1:9" ht="16.5" customHeight="1">
      <c r="A72" s="219" t="s">
        <v>7</v>
      </c>
      <c r="B72" s="216"/>
      <c r="C72" s="216"/>
      <c r="D72" s="216"/>
      <c r="E72" s="216"/>
      <c r="F72" s="216"/>
      <c r="G72" s="217"/>
      <c r="H72" s="107">
        <f>SUM(H62:H71)</f>
        <v>1210.44124</v>
      </c>
      <c r="I72" s="200">
        <f>H72*1.2285</f>
        <v>1487.02706334</v>
      </c>
    </row>
    <row r="73" spans="1:9" ht="16.5" customHeight="1">
      <c r="A73" s="128">
        <v>10</v>
      </c>
      <c r="B73" s="130"/>
      <c r="C73" s="130"/>
      <c r="D73" s="139" t="s">
        <v>410</v>
      </c>
      <c r="E73" s="133"/>
      <c r="F73" s="133"/>
      <c r="G73" s="133"/>
      <c r="H73" s="133"/>
      <c r="I73" s="133"/>
    </row>
    <row r="74" spans="1:11" ht="16.5" customHeight="1">
      <c r="A74" s="112" t="s">
        <v>55</v>
      </c>
      <c r="B74" s="81" t="s">
        <v>88</v>
      </c>
      <c r="C74" s="59" t="s">
        <v>273</v>
      </c>
      <c r="D74" s="66" t="s">
        <v>87</v>
      </c>
      <c r="E74" s="70" t="s">
        <v>203</v>
      </c>
      <c r="F74" s="69">
        <v>2.54</v>
      </c>
      <c r="G74" s="71">
        <v>3.01</v>
      </c>
      <c r="H74" s="69">
        <f>F74*G74</f>
        <v>7.6453999999999995</v>
      </c>
      <c r="I74" s="127">
        <f>H74*1.2285</f>
        <v>9.392373899999999</v>
      </c>
      <c r="K74" s="119"/>
    </row>
    <row r="75" spans="1:11" ht="16.5" customHeight="1">
      <c r="A75" s="112" t="s">
        <v>56</v>
      </c>
      <c r="B75" s="60">
        <v>93359</v>
      </c>
      <c r="C75" s="59" t="s">
        <v>273</v>
      </c>
      <c r="D75" s="68" t="s">
        <v>210</v>
      </c>
      <c r="E75" s="70" t="s">
        <v>388</v>
      </c>
      <c r="F75" s="69">
        <v>4.76</v>
      </c>
      <c r="G75" s="71">
        <v>47.63</v>
      </c>
      <c r="H75" s="69">
        <f aca="true" t="shared" si="2" ref="H75:H92">F75*G75</f>
        <v>226.71880000000002</v>
      </c>
      <c r="I75" s="127">
        <f>H75*1.2285</f>
        <v>278.5240458</v>
      </c>
      <c r="K75" s="119"/>
    </row>
    <row r="76" spans="1:11" ht="38.25" customHeight="1">
      <c r="A76" s="112" t="s">
        <v>57</v>
      </c>
      <c r="B76" s="60">
        <v>87504</v>
      </c>
      <c r="C76" s="59" t="s">
        <v>273</v>
      </c>
      <c r="D76" s="68" t="s">
        <v>269</v>
      </c>
      <c r="E76" s="70" t="s">
        <v>203</v>
      </c>
      <c r="F76" s="69">
        <v>7.21</v>
      </c>
      <c r="G76" s="71">
        <v>47.62</v>
      </c>
      <c r="H76" s="69">
        <f t="shared" si="2"/>
        <v>343.3402</v>
      </c>
      <c r="I76" s="127">
        <f aca="true" t="shared" si="3" ref="I76:I92">H76*1.2285</f>
        <v>421.7934357</v>
      </c>
      <c r="K76" s="119"/>
    </row>
    <row r="77" spans="1:11" ht="28.5" customHeight="1">
      <c r="A77" s="112" t="s">
        <v>59</v>
      </c>
      <c r="B77" s="60">
        <v>87878</v>
      </c>
      <c r="C77" s="59" t="s">
        <v>273</v>
      </c>
      <c r="D77" s="68" t="s">
        <v>266</v>
      </c>
      <c r="E77" s="70" t="s">
        <v>203</v>
      </c>
      <c r="F77" s="69">
        <v>7.21</v>
      </c>
      <c r="G77" s="71">
        <v>2.68</v>
      </c>
      <c r="H77" s="69">
        <f t="shared" si="2"/>
        <v>19.3228</v>
      </c>
      <c r="I77" s="127">
        <f t="shared" si="3"/>
        <v>23.7380598</v>
      </c>
      <c r="J77" s="50"/>
      <c r="K77" s="119"/>
    </row>
    <row r="78" spans="1:12" ht="38.25" customHeight="1">
      <c r="A78" s="112" t="s">
        <v>60</v>
      </c>
      <c r="B78" s="60">
        <v>87530</v>
      </c>
      <c r="C78" s="59" t="s">
        <v>273</v>
      </c>
      <c r="D78" s="66" t="s">
        <v>267</v>
      </c>
      <c r="E78" s="70" t="s">
        <v>203</v>
      </c>
      <c r="F78" s="69">
        <v>7.21</v>
      </c>
      <c r="G78" s="71">
        <v>24.66</v>
      </c>
      <c r="H78" s="69">
        <f t="shared" si="2"/>
        <v>177.7986</v>
      </c>
      <c r="I78" s="127">
        <f t="shared" si="3"/>
        <v>218.4255801</v>
      </c>
      <c r="K78" s="119"/>
      <c r="L78" s="46"/>
    </row>
    <row r="79" spans="1:11" ht="16.5" customHeight="1">
      <c r="A79" s="112" t="s">
        <v>151</v>
      </c>
      <c r="B79" s="60">
        <v>94975</v>
      </c>
      <c r="C79" s="59" t="s">
        <v>273</v>
      </c>
      <c r="D79" s="75" t="s">
        <v>363</v>
      </c>
      <c r="E79" s="78" t="s">
        <v>204</v>
      </c>
      <c r="F79" s="79">
        <v>0.09</v>
      </c>
      <c r="G79" s="71">
        <v>300.41</v>
      </c>
      <c r="H79" s="69">
        <f t="shared" si="2"/>
        <v>27.036900000000003</v>
      </c>
      <c r="I79" s="127">
        <f t="shared" si="3"/>
        <v>33.21483165</v>
      </c>
      <c r="K79" s="119"/>
    </row>
    <row r="80" spans="1:9" ht="27.75" customHeight="1">
      <c r="A80" s="112" t="s">
        <v>191</v>
      </c>
      <c r="B80" s="60">
        <v>87796</v>
      </c>
      <c r="C80" s="59" t="s">
        <v>273</v>
      </c>
      <c r="D80" s="75" t="s">
        <v>366</v>
      </c>
      <c r="E80" s="78" t="s">
        <v>2</v>
      </c>
      <c r="F80" s="79">
        <v>1</v>
      </c>
      <c r="G80" s="71">
        <v>23.67</v>
      </c>
      <c r="H80" s="69">
        <f t="shared" si="2"/>
        <v>23.67</v>
      </c>
      <c r="I80" s="127">
        <f t="shared" si="3"/>
        <v>29.078595</v>
      </c>
    </row>
    <row r="81" spans="1:9" ht="27.75" customHeight="1">
      <c r="A81" s="112" t="s">
        <v>389</v>
      </c>
      <c r="B81" s="60">
        <v>89812</v>
      </c>
      <c r="C81" s="59" t="s">
        <v>273</v>
      </c>
      <c r="D81" s="75" t="s">
        <v>367</v>
      </c>
      <c r="E81" s="78" t="s">
        <v>2</v>
      </c>
      <c r="F81" s="79">
        <v>1</v>
      </c>
      <c r="G81" s="71">
        <v>37.6</v>
      </c>
      <c r="H81" s="69">
        <f t="shared" si="2"/>
        <v>37.6</v>
      </c>
      <c r="I81" s="127">
        <f t="shared" si="3"/>
        <v>46.1916</v>
      </c>
    </row>
    <row r="82" spans="1:9" ht="18.75" customHeight="1">
      <c r="A82" s="112" t="s">
        <v>390</v>
      </c>
      <c r="B82" s="60">
        <v>9836</v>
      </c>
      <c r="C82" s="59" t="s">
        <v>273</v>
      </c>
      <c r="D82" s="75" t="s">
        <v>370</v>
      </c>
      <c r="E82" s="78" t="s">
        <v>58</v>
      </c>
      <c r="F82" s="79">
        <v>3</v>
      </c>
      <c r="G82" s="71">
        <v>7.58</v>
      </c>
      <c r="H82" s="69">
        <f t="shared" si="2"/>
        <v>22.740000000000002</v>
      </c>
      <c r="I82" s="127">
        <f t="shared" si="3"/>
        <v>27.93609</v>
      </c>
    </row>
    <row r="83" spans="1:9" ht="18.75" customHeight="1">
      <c r="A83" s="112" t="s">
        <v>391</v>
      </c>
      <c r="B83" s="60">
        <v>1200</v>
      </c>
      <c r="C83" s="59" t="s">
        <v>273</v>
      </c>
      <c r="D83" s="75" t="s">
        <v>371</v>
      </c>
      <c r="E83" s="78" t="s">
        <v>2</v>
      </c>
      <c r="F83" s="79">
        <v>1</v>
      </c>
      <c r="G83" s="71">
        <v>4.75</v>
      </c>
      <c r="H83" s="69">
        <f t="shared" si="2"/>
        <v>4.75</v>
      </c>
      <c r="I83" s="127">
        <f t="shared" si="3"/>
        <v>5.835375</v>
      </c>
    </row>
    <row r="84" spans="1:9" ht="18.75" customHeight="1">
      <c r="A84" s="112" t="s">
        <v>392</v>
      </c>
      <c r="B84" s="60">
        <v>20088</v>
      </c>
      <c r="C84" s="59" t="s">
        <v>273</v>
      </c>
      <c r="D84" s="75" t="s">
        <v>368</v>
      </c>
      <c r="E84" s="78" t="s">
        <v>2</v>
      </c>
      <c r="F84" s="79">
        <v>1</v>
      </c>
      <c r="G84" s="71">
        <v>8.7</v>
      </c>
      <c r="H84" s="69">
        <f t="shared" si="2"/>
        <v>8.7</v>
      </c>
      <c r="I84" s="127">
        <f t="shared" si="3"/>
        <v>10.687949999999999</v>
      </c>
    </row>
    <row r="85" spans="1:9" ht="18.75" customHeight="1">
      <c r="A85" s="112" t="s">
        <v>393</v>
      </c>
      <c r="B85" s="60">
        <v>301</v>
      </c>
      <c r="C85" s="59" t="s">
        <v>273</v>
      </c>
      <c r="D85" s="75" t="s">
        <v>372</v>
      </c>
      <c r="E85" s="78" t="s">
        <v>2</v>
      </c>
      <c r="F85" s="79">
        <v>6</v>
      </c>
      <c r="G85" s="71">
        <v>1.57</v>
      </c>
      <c r="H85" s="69">
        <f t="shared" si="2"/>
        <v>9.42</v>
      </c>
      <c r="I85" s="127">
        <f t="shared" si="3"/>
        <v>11.57247</v>
      </c>
    </row>
    <row r="86" spans="1:9" ht="36" customHeight="1">
      <c r="A86" s="112" t="s">
        <v>394</v>
      </c>
      <c r="B86" s="60">
        <v>72132</v>
      </c>
      <c r="C86" s="59" t="s">
        <v>273</v>
      </c>
      <c r="D86" s="75" t="s">
        <v>365</v>
      </c>
      <c r="E86" s="78" t="s">
        <v>67</v>
      </c>
      <c r="F86" s="79">
        <v>0.28</v>
      </c>
      <c r="G86" s="71">
        <v>49.45</v>
      </c>
      <c r="H86" s="69">
        <f t="shared" si="2"/>
        <v>13.846000000000002</v>
      </c>
      <c r="I86" s="127">
        <f t="shared" si="3"/>
        <v>17.009811000000003</v>
      </c>
    </row>
    <row r="87" spans="1:9" ht="24" customHeight="1">
      <c r="A87" s="112" t="s">
        <v>395</v>
      </c>
      <c r="B87" s="60">
        <v>87878</v>
      </c>
      <c r="C87" s="59" t="s">
        <v>273</v>
      </c>
      <c r="D87" s="68" t="s">
        <v>266</v>
      </c>
      <c r="E87" s="78" t="s">
        <v>67</v>
      </c>
      <c r="F87" s="79">
        <v>0.56</v>
      </c>
      <c r="G87" s="71">
        <v>2.68</v>
      </c>
      <c r="H87" s="69">
        <f t="shared" si="2"/>
        <v>1.5008000000000001</v>
      </c>
      <c r="I87" s="127">
        <f t="shared" si="3"/>
        <v>1.8437328</v>
      </c>
    </row>
    <row r="88" spans="1:9" ht="39" customHeight="1">
      <c r="A88" s="112" t="s">
        <v>396</v>
      </c>
      <c r="B88" s="60">
        <v>87530</v>
      </c>
      <c r="C88" s="59" t="s">
        <v>273</v>
      </c>
      <c r="D88" s="66" t="s">
        <v>267</v>
      </c>
      <c r="E88" s="78" t="s">
        <v>67</v>
      </c>
      <c r="F88" s="79">
        <v>0.56</v>
      </c>
      <c r="G88" s="71">
        <v>24.66</v>
      </c>
      <c r="H88" s="69">
        <f t="shared" si="2"/>
        <v>13.809600000000001</v>
      </c>
      <c r="I88" s="127">
        <f t="shared" si="3"/>
        <v>16.9650936</v>
      </c>
    </row>
    <row r="89" spans="1:9" ht="24" customHeight="1">
      <c r="A89" s="112" t="s">
        <v>397</v>
      </c>
      <c r="B89" s="60">
        <v>94975</v>
      </c>
      <c r="C89" s="59" t="s">
        <v>273</v>
      </c>
      <c r="D89" s="66" t="s">
        <v>364</v>
      </c>
      <c r="E89" s="78" t="s">
        <v>259</v>
      </c>
      <c r="F89" s="79">
        <v>0.03</v>
      </c>
      <c r="G89" s="71">
        <v>300.41</v>
      </c>
      <c r="H89" s="69">
        <f t="shared" si="2"/>
        <v>9.0123</v>
      </c>
      <c r="I89" s="127">
        <f t="shared" si="3"/>
        <v>11.071610549999999</v>
      </c>
    </row>
    <row r="90" spans="1:9" ht="16.5" customHeight="1">
      <c r="A90" s="112" t="s">
        <v>398</v>
      </c>
      <c r="B90" s="60">
        <v>83656</v>
      </c>
      <c r="C90" s="59" t="s">
        <v>273</v>
      </c>
      <c r="D90" s="209" t="s">
        <v>369</v>
      </c>
      <c r="E90" s="210" t="s">
        <v>259</v>
      </c>
      <c r="F90" s="211">
        <f>(1.2-0.34)*(2*3.1416*0.35)</f>
        <v>1.8912431999999995</v>
      </c>
      <c r="G90" s="71">
        <v>133.59</v>
      </c>
      <c r="H90" s="69">
        <f t="shared" si="2"/>
        <v>252.65117908799994</v>
      </c>
      <c r="I90" s="127">
        <f t="shared" si="3"/>
        <v>310.3819735096079</v>
      </c>
    </row>
    <row r="91" spans="1:9" ht="16.5" customHeight="1">
      <c r="A91" s="112" t="s">
        <v>399</v>
      </c>
      <c r="B91" s="60">
        <v>94975</v>
      </c>
      <c r="C91" s="59" t="s">
        <v>273</v>
      </c>
      <c r="D91" s="75" t="s">
        <v>355</v>
      </c>
      <c r="E91" s="78" t="s">
        <v>259</v>
      </c>
      <c r="F91" s="79">
        <v>0.11</v>
      </c>
      <c r="G91" s="71">
        <v>300.41</v>
      </c>
      <c r="H91" s="69">
        <f t="shared" si="2"/>
        <v>33.045100000000005</v>
      </c>
      <c r="I91" s="127">
        <f t="shared" si="3"/>
        <v>40.59590535</v>
      </c>
    </row>
    <row r="92" spans="1:9" ht="25.5" customHeight="1">
      <c r="A92" s="112" t="s">
        <v>400</v>
      </c>
      <c r="B92" s="60">
        <v>94975</v>
      </c>
      <c r="C92" s="59" t="s">
        <v>273</v>
      </c>
      <c r="D92" s="209" t="s">
        <v>362</v>
      </c>
      <c r="E92" s="78" t="s">
        <v>357</v>
      </c>
      <c r="F92" s="79">
        <v>0.12</v>
      </c>
      <c r="G92" s="71">
        <v>300.41</v>
      </c>
      <c r="H92" s="69">
        <f t="shared" si="2"/>
        <v>36.0492</v>
      </c>
      <c r="I92" s="127">
        <f t="shared" si="3"/>
        <v>44.286442199999996</v>
      </c>
    </row>
    <row r="93" spans="1:9" ht="16.5" customHeight="1">
      <c r="A93" s="219" t="s">
        <v>7</v>
      </c>
      <c r="B93" s="216"/>
      <c r="C93" s="216"/>
      <c r="D93" s="216"/>
      <c r="E93" s="216"/>
      <c r="F93" s="216"/>
      <c r="G93" s="217"/>
      <c r="H93" s="107">
        <f>SUM(H74:H92)</f>
        <v>1268.6568790879999</v>
      </c>
      <c r="I93" s="200">
        <f>SUM(I74:I92)</f>
        <v>1558.5449759596079</v>
      </c>
    </row>
    <row r="94" spans="1:9" ht="12.75">
      <c r="A94" s="128">
        <v>11</v>
      </c>
      <c r="B94" s="133"/>
      <c r="C94" s="133"/>
      <c r="D94" s="139" t="s">
        <v>54</v>
      </c>
      <c r="E94" s="133"/>
      <c r="F94" s="133"/>
      <c r="G94" s="133"/>
      <c r="H94" s="133"/>
      <c r="I94" s="133"/>
    </row>
    <row r="95" spans="1:9" ht="13.5">
      <c r="A95" s="112" t="s">
        <v>401</v>
      </c>
      <c r="B95" s="81" t="s">
        <v>88</v>
      </c>
      <c r="C95" s="59" t="s">
        <v>273</v>
      </c>
      <c r="D95" s="66" t="s">
        <v>87</v>
      </c>
      <c r="E95" s="70" t="s">
        <v>203</v>
      </c>
      <c r="F95" s="69">
        <v>2</v>
      </c>
      <c r="G95" s="71">
        <f>G62</f>
        <v>3.01</v>
      </c>
      <c r="H95" s="69">
        <f aca="true" t="shared" si="4" ref="H95:H101">F95*G95</f>
        <v>6.02</v>
      </c>
      <c r="I95" s="127">
        <f aca="true" t="shared" si="5" ref="I95:I103">H95*1.2285</f>
        <v>7.395569999999999</v>
      </c>
    </row>
    <row r="96" spans="1:9" ht="13.5">
      <c r="A96" s="112" t="s">
        <v>402</v>
      </c>
      <c r="B96" s="117">
        <f>B63</f>
        <v>93358</v>
      </c>
      <c r="C96" s="59" t="s">
        <v>273</v>
      </c>
      <c r="D96" s="68" t="s">
        <v>211</v>
      </c>
      <c r="E96" s="70" t="s">
        <v>204</v>
      </c>
      <c r="F96" s="69">
        <v>2.94</v>
      </c>
      <c r="G96" s="71">
        <f>G63</f>
        <v>47.63</v>
      </c>
      <c r="H96" s="69">
        <f t="shared" si="4"/>
        <v>140.03220000000002</v>
      </c>
      <c r="I96" s="127">
        <f t="shared" si="5"/>
        <v>172.0295577</v>
      </c>
    </row>
    <row r="97" spans="1:9" ht="24">
      <c r="A97" s="112" t="s">
        <v>403</v>
      </c>
      <c r="B97" s="60">
        <v>72132</v>
      </c>
      <c r="C97" s="59" t="s">
        <v>273</v>
      </c>
      <c r="D97" s="68" t="s">
        <v>270</v>
      </c>
      <c r="E97" s="70" t="s">
        <v>203</v>
      </c>
      <c r="F97" s="69">
        <v>6.28</v>
      </c>
      <c r="G97" s="71">
        <v>49.45</v>
      </c>
      <c r="H97" s="69">
        <f t="shared" si="4"/>
        <v>310.54600000000005</v>
      </c>
      <c r="I97" s="127">
        <f t="shared" si="5"/>
        <v>381.50576100000006</v>
      </c>
    </row>
    <row r="98" spans="1:9" ht="12.75">
      <c r="A98" s="112" t="s">
        <v>404</v>
      </c>
      <c r="B98" s="118" t="s">
        <v>221</v>
      </c>
      <c r="C98" s="59" t="s">
        <v>275</v>
      </c>
      <c r="D98" s="75" t="s">
        <v>97</v>
      </c>
      <c r="E98" s="78" t="s">
        <v>58</v>
      </c>
      <c r="F98" s="79">
        <v>0.5</v>
      </c>
      <c r="G98" s="71">
        <v>329.17</v>
      </c>
      <c r="H98" s="69">
        <f t="shared" si="4"/>
        <v>164.585</v>
      </c>
      <c r="I98" s="127">
        <f t="shared" si="5"/>
        <v>202.1926725</v>
      </c>
    </row>
    <row r="99" spans="1:9" ht="39.75" customHeight="1">
      <c r="A99" s="112" t="s">
        <v>405</v>
      </c>
      <c r="B99" s="80">
        <v>89744</v>
      </c>
      <c r="C99" s="59" t="s">
        <v>273</v>
      </c>
      <c r="D99" s="75" t="s">
        <v>268</v>
      </c>
      <c r="E99" s="78" t="s">
        <v>2</v>
      </c>
      <c r="F99" s="79">
        <v>1</v>
      </c>
      <c r="G99" s="71">
        <v>14.64</v>
      </c>
      <c r="H99" s="69">
        <f t="shared" si="4"/>
        <v>14.64</v>
      </c>
      <c r="I99" s="127">
        <f t="shared" si="5"/>
        <v>17.98524</v>
      </c>
    </row>
    <row r="100" spans="1:9" ht="13.5">
      <c r="A100" s="112" t="s">
        <v>406</v>
      </c>
      <c r="B100" s="117">
        <f>B64</f>
        <v>94975</v>
      </c>
      <c r="C100" s="59" t="s">
        <v>273</v>
      </c>
      <c r="D100" s="75" t="s">
        <v>407</v>
      </c>
      <c r="E100" s="78" t="s">
        <v>204</v>
      </c>
      <c r="F100" s="79">
        <v>0.08</v>
      </c>
      <c r="G100" s="71">
        <f>G64</f>
        <v>300.41</v>
      </c>
      <c r="H100" s="69">
        <f t="shared" si="4"/>
        <v>24.0328</v>
      </c>
      <c r="I100" s="127">
        <f t="shared" si="5"/>
        <v>29.5242948</v>
      </c>
    </row>
    <row r="101" spans="1:9" ht="13.5">
      <c r="A101" s="112" t="s">
        <v>408</v>
      </c>
      <c r="B101" s="60">
        <v>83682</v>
      </c>
      <c r="C101" s="59" t="s">
        <v>273</v>
      </c>
      <c r="D101" s="68" t="s">
        <v>206</v>
      </c>
      <c r="E101" s="70" t="s">
        <v>204</v>
      </c>
      <c r="F101" s="69">
        <v>0.39</v>
      </c>
      <c r="G101" s="71">
        <v>89.06</v>
      </c>
      <c r="H101" s="69">
        <f t="shared" si="4"/>
        <v>34.7334</v>
      </c>
      <c r="I101" s="127">
        <f t="shared" si="5"/>
        <v>42.6699819</v>
      </c>
    </row>
    <row r="102" spans="1:9" ht="12.75">
      <c r="A102" s="220" t="s">
        <v>7</v>
      </c>
      <c r="B102" s="216"/>
      <c r="C102" s="216"/>
      <c r="D102" s="216"/>
      <c r="E102" s="216"/>
      <c r="F102" s="216"/>
      <c r="G102" s="217"/>
      <c r="H102" s="74">
        <f>SUM(H95:H101)</f>
        <v>694.5894</v>
      </c>
      <c r="I102" s="200">
        <f t="shared" si="5"/>
        <v>853.3030779</v>
      </c>
    </row>
    <row r="103" spans="1:9" ht="12.75">
      <c r="A103" s="218" t="s">
        <v>62</v>
      </c>
      <c r="B103" s="216"/>
      <c r="C103" s="216"/>
      <c r="D103" s="216"/>
      <c r="E103" s="216"/>
      <c r="F103" s="216"/>
      <c r="G103" s="217"/>
      <c r="H103" s="107">
        <f>SUM(H8+H12+H15+H21+H28+H33+H38+H42+H46+H60+H72+H93+H102)</f>
        <v>9916.715599088</v>
      </c>
      <c r="I103" s="207">
        <f t="shared" si="5"/>
        <v>12182.685113479607</v>
      </c>
    </row>
    <row r="104" spans="1:9" ht="12.75">
      <c r="A104" s="215" t="s">
        <v>322</v>
      </c>
      <c r="B104" s="216"/>
      <c r="C104" s="216"/>
      <c r="D104" s="216"/>
      <c r="E104" s="216"/>
      <c r="F104" s="216"/>
      <c r="G104" s="217"/>
      <c r="H104" s="124">
        <f>H103*0.2285</f>
        <v>2265.9695143916083</v>
      </c>
      <c r="I104" s="73"/>
    </row>
    <row r="105" spans="1:9" ht="12.75">
      <c r="A105" s="218" t="s">
        <v>61</v>
      </c>
      <c r="B105" s="216"/>
      <c r="C105" s="216"/>
      <c r="D105" s="216"/>
      <c r="E105" s="216"/>
      <c r="F105" s="216"/>
      <c r="G105" s="217"/>
      <c r="H105" s="124">
        <f>SUM(H103+H104)</f>
        <v>12182.685113479609</v>
      </c>
      <c r="I105" s="124">
        <f>SUM(I8+I12+I15+I21+I28+I33+I38+I42+I46+I60+I72+I93+I102)</f>
        <v>12182.685113479607</v>
      </c>
    </row>
    <row r="106" spans="3:9" ht="12.75">
      <c r="C106" s="50"/>
      <c r="D106" s="50"/>
      <c r="E106" s="50"/>
      <c r="F106" s="50"/>
      <c r="G106" s="50"/>
      <c r="H106" s="50"/>
      <c r="I106" s="50"/>
    </row>
    <row r="107" ht="12.75">
      <c r="G107" s="16"/>
    </row>
    <row r="108" ht="12.75">
      <c r="G108" s="46"/>
    </row>
    <row r="109" ht="12.75">
      <c r="G109" s="46"/>
    </row>
    <row r="112" ht="12.75">
      <c r="G112" s="46"/>
    </row>
    <row r="114" ht="12.75">
      <c r="G114" s="46"/>
    </row>
  </sheetData>
  <sheetProtection/>
  <mergeCells count="20">
    <mergeCell ref="C1:I1"/>
    <mergeCell ref="D2:G2"/>
    <mergeCell ref="D3:G3"/>
    <mergeCell ref="H3:I3"/>
    <mergeCell ref="A8:G8"/>
    <mergeCell ref="A12:G12"/>
    <mergeCell ref="A15:G15"/>
    <mergeCell ref="D21:G21"/>
    <mergeCell ref="A28:G28"/>
    <mergeCell ref="A33:G33"/>
    <mergeCell ref="A38:G38"/>
    <mergeCell ref="A42:G42"/>
    <mergeCell ref="A104:G104"/>
    <mergeCell ref="A105:G105"/>
    <mergeCell ref="A46:G46"/>
    <mergeCell ref="A60:G60"/>
    <mergeCell ref="A72:G72"/>
    <mergeCell ref="A93:G93"/>
    <mergeCell ref="A102:G102"/>
    <mergeCell ref="A103:G103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65.57421875" style="0" customWidth="1"/>
    <col min="4" max="4" width="10.00390625" style="0" customWidth="1"/>
    <col min="5" max="6" width="9.28125" style="0" bestFit="1" customWidth="1"/>
    <col min="7" max="7" width="10.00390625" style="0" bestFit="1" customWidth="1"/>
  </cols>
  <sheetData>
    <row r="1" spans="1:7" ht="12.75">
      <c r="A1" s="223" t="s">
        <v>383</v>
      </c>
      <c r="B1" s="223"/>
      <c r="C1" s="223"/>
      <c r="D1" s="223"/>
      <c r="E1" s="223"/>
      <c r="F1" s="223"/>
      <c r="G1" s="223"/>
    </row>
    <row r="2" spans="1:7" ht="12.75">
      <c r="A2" s="50"/>
      <c r="B2" s="237" t="s">
        <v>196</v>
      </c>
      <c r="C2" s="237"/>
      <c r="D2" s="237"/>
      <c r="E2" s="237"/>
      <c r="F2" s="237"/>
      <c r="G2" s="50"/>
    </row>
    <row r="3" spans="1:7" ht="12.75">
      <c r="A3" s="50"/>
      <c r="B3" s="238" t="s">
        <v>326</v>
      </c>
      <c r="C3" s="238"/>
      <c r="D3" s="238"/>
      <c r="E3" s="238"/>
      <c r="F3" s="238"/>
      <c r="G3" s="50"/>
    </row>
    <row r="4" spans="1:7" ht="45" customHeight="1">
      <c r="A4" s="82">
        <v>1</v>
      </c>
      <c r="B4" s="83" t="s">
        <v>98</v>
      </c>
      <c r="C4" s="62" t="s">
        <v>2</v>
      </c>
      <c r="D4" s="63" t="s">
        <v>3</v>
      </c>
      <c r="E4" s="62" t="s">
        <v>4</v>
      </c>
      <c r="F4" s="65" t="s">
        <v>65</v>
      </c>
      <c r="G4" s="82" t="s">
        <v>154</v>
      </c>
    </row>
    <row r="5" spans="1:7" ht="16.5" customHeight="1">
      <c r="A5" s="132" t="s">
        <v>5</v>
      </c>
      <c r="B5" s="132" t="s">
        <v>99</v>
      </c>
      <c r="C5" s="141"/>
      <c r="D5" s="142"/>
      <c r="E5" s="143"/>
      <c r="F5" s="143"/>
      <c r="G5" s="143"/>
    </row>
    <row r="6" spans="1:7" ht="16.5" customHeight="1">
      <c r="A6" s="72" t="s">
        <v>100</v>
      </c>
      <c r="B6" s="68" t="s">
        <v>101</v>
      </c>
      <c r="C6" s="70" t="s">
        <v>102</v>
      </c>
      <c r="D6" s="84">
        <v>1</v>
      </c>
      <c r="E6" s="87">
        <v>0.57</v>
      </c>
      <c r="F6" s="69">
        <f aca="true" t="shared" si="0" ref="F6:F11">D6*E6</f>
        <v>0.57</v>
      </c>
      <c r="G6" s="121">
        <v>7138</v>
      </c>
    </row>
    <row r="7" spans="1:7" ht="16.5" customHeight="1">
      <c r="A7" s="72" t="s">
        <v>103</v>
      </c>
      <c r="B7" s="68" t="s">
        <v>104</v>
      </c>
      <c r="C7" s="70" t="s">
        <v>58</v>
      </c>
      <c r="D7" s="84">
        <v>12</v>
      </c>
      <c r="E7" s="85">
        <v>1.68</v>
      </c>
      <c r="F7" s="69">
        <f t="shared" si="0"/>
        <v>20.16</v>
      </c>
      <c r="G7" s="121">
        <v>9867</v>
      </c>
    </row>
    <row r="8" spans="1:7" ht="16.5" customHeight="1">
      <c r="A8" s="72" t="s">
        <v>105</v>
      </c>
      <c r="B8" s="68" t="s">
        <v>106</v>
      </c>
      <c r="C8" s="70" t="s">
        <v>102</v>
      </c>
      <c r="D8" s="84">
        <v>2</v>
      </c>
      <c r="E8" s="85">
        <v>8.64</v>
      </c>
      <c r="F8" s="69">
        <f t="shared" si="0"/>
        <v>17.28</v>
      </c>
      <c r="G8" s="122" t="s">
        <v>207</v>
      </c>
    </row>
    <row r="9" spans="1:7" ht="16.5" customHeight="1">
      <c r="A9" s="72" t="s">
        <v>107</v>
      </c>
      <c r="B9" s="68" t="s">
        <v>108</v>
      </c>
      <c r="C9" s="70" t="s">
        <v>102</v>
      </c>
      <c r="D9" s="84">
        <v>4</v>
      </c>
      <c r="E9" s="85">
        <v>0.31</v>
      </c>
      <c r="F9" s="69">
        <f t="shared" si="0"/>
        <v>1.24</v>
      </c>
      <c r="G9" s="121">
        <v>3542</v>
      </c>
    </row>
    <row r="10" spans="1:7" ht="16.5" customHeight="1">
      <c r="A10" s="72" t="s">
        <v>109</v>
      </c>
      <c r="B10" s="68" t="s">
        <v>110</v>
      </c>
      <c r="C10" s="70" t="s">
        <v>102</v>
      </c>
      <c r="D10" s="84">
        <v>1</v>
      </c>
      <c r="E10" s="85">
        <v>10.43</v>
      </c>
      <c r="F10" s="69">
        <f t="shared" si="0"/>
        <v>10.43</v>
      </c>
      <c r="G10" s="121">
        <v>11829</v>
      </c>
    </row>
    <row r="11" spans="1:7" ht="16.5" customHeight="1">
      <c r="A11" s="72" t="s">
        <v>111</v>
      </c>
      <c r="B11" s="68" t="s">
        <v>112</v>
      </c>
      <c r="C11" s="70" t="s">
        <v>102</v>
      </c>
      <c r="D11" s="84">
        <v>1</v>
      </c>
      <c r="E11" s="87">
        <v>0.7</v>
      </c>
      <c r="F11" s="69">
        <f t="shared" si="0"/>
        <v>0.7</v>
      </c>
      <c r="G11" s="121">
        <v>3883</v>
      </c>
    </row>
    <row r="12" spans="1:7" ht="16.5" customHeight="1">
      <c r="A12" s="233" t="s">
        <v>85</v>
      </c>
      <c r="B12" s="239"/>
      <c r="C12" s="239"/>
      <c r="D12" s="239"/>
      <c r="E12" s="239"/>
      <c r="F12" s="74">
        <f>SUM(F6:F11)</f>
        <v>50.38000000000001</v>
      </c>
      <c r="G12" s="123"/>
    </row>
    <row r="13" spans="1:7" ht="16.5" customHeight="1">
      <c r="A13" s="144" t="s">
        <v>6</v>
      </c>
      <c r="B13" s="144" t="s">
        <v>113</v>
      </c>
      <c r="C13" s="128"/>
      <c r="D13" s="145"/>
      <c r="E13" s="128"/>
      <c r="F13" s="128"/>
      <c r="G13" s="128"/>
    </row>
    <row r="14" spans="1:7" ht="16.5" customHeight="1">
      <c r="A14" s="78" t="s">
        <v>114</v>
      </c>
      <c r="B14" s="68" t="s">
        <v>115</v>
      </c>
      <c r="C14" s="70" t="s">
        <v>58</v>
      </c>
      <c r="D14" s="84">
        <v>6</v>
      </c>
      <c r="E14" s="87">
        <v>2.23</v>
      </c>
      <c r="F14" s="69">
        <f>D14*E14</f>
        <v>13.379999999999999</v>
      </c>
      <c r="G14" s="123">
        <v>9868</v>
      </c>
    </row>
    <row r="15" spans="1:7" ht="16.5" customHeight="1">
      <c r="A15" s="72" t="s">
        <v>116</v>
      </c>
      <c r="B15" s="68" t="s">
        <v>117</v>
      </c>
      <c r="C15" s="70" t="s">
        <v>102</v>
      </c>
      <c r="D15" s="84">
        <v>1</v>
      </c>
      <c r="E15" s="85">
        <v>16.61</v>
      </c>
      <c r="F15" s="69">
        <f>D15*E15</f>
        <v>16.61</v>
      </c>
      <c r="G15" s="123">
        <v>6016</v>
      </c>
    </row>
    <row r="16" spans="1:7" ht="16.5" customHeight="1">
      <c r="A16" s="72" t="s">
        <v>118</v>
      </c>
      <c r="B16" s="68" t="s">
        <v>119</v>
      </c>
      <c r="C16" s="70" t="s">
        <v>102</v>
      </c>
      <c r="D16" s="84">
        <v>1</v>
      </c>
      <c r="E16" s="85">
        <v>1.67</v>
      </c>
      <c r="F16" s="69">
        <f>D16*E16</f>
        <v>1.67</v>
      </c>
      <c r="G16" s="123">
        <v>3505</v>
      </c>
    </row>
    <row r="17" spans="1:7" ht="16.5" customHeight="1">
      <c r="A17" s="72" t="s">
        <v>120</v>
      </c>
      <c r="B17" s="68" t="s">
        <v>121</v>
      </c>
      <c r="C17" s="70" t="s">
        <v>102</v>
      </c>
      <c r="D17" s="84">
        <v>1</v>
      </c>
      <c r="E17" s="87">
        <v>10.93</v>
      </c>
      <c r="F17" s="69">
        <f>D17*E17</f>
        <v>10.93</v>
      </c>
      <c r="G17" s="122" t="s">
        <v>199</v>
      </c>
    </row>
    <row r="18" spans="1:7" ht="16.5" customHeight="1">
      <c r="A18" s="72" t="s">
        <v>122</v>
      </c>
      <c r="B18" s="68" t="s">
        <v>137</v>
      </c>
      <c r="C18" s="70" t="s">
        <v>102</v>
      </c>
      <c r="D18" s="84">
        <v>1</v>
      </c>
      <c r="E18" s="85">
        <v>0.47</v>
      </c>
      <c r="F18" s="69">
        <f>D18*E18</f>
        <v>0.47</v>
      </c>
      <c r="G18" s="123">
        <v>3529</v>
      </c>
    </row>
    <row r="19" spans="1:7" ht="16.5" customHeight="1">
      <c r="A19" s="233" t="s">
        <v>85</v>
      </c>
      <c r="B19" s="234"/>
      <c r="C19" s="234"/>
      <c r="D19" s="234"/>
      <c r="E19" s="234"/>
      <c r="F19" s="74">
        <f>SUM(F14:F18)</f>
        <v>43.059999999999995</v>
      </c>
      <c r="G19" s="123"/>
    </row>
    <row r="20" spans="1:7" ht="16.5" customHeight="1">
      <c r="A20" s="144" t="s">
        <v>68</v>
      </c>
      <c r="B20" s="144" t="s">
        <v>123</v>
      </c>
      <c r="C20" s="128"/>
      <c r="D20" s="145"/>
      <c r="E20" s="128"/>
      <c r="F20" s="128"/>
      <c r="G20" s="128"/>
    </row>
    <row r="21" spans="1:7" ht="16.5" customHeight="1">
      <c r="A21" s="78" t="s">
        <v>124</v>
      </c>
      <c r="B21" s="68" t="s">
        <v>125</v>
      </c>
      <c r="C21" s="70" t="s">
        <v>102</v>
      </c>
      <c r="D21" s="84">
        <v>1</v>
      </c>
      <c r="E21" s="87">
        <v>0.78</v>
      </c>
      <c r="F21" s="69">
        <f aca="true" t="shared" si="1" ref="F21:F26">D21*E21</f>
        <v>0.78</v>
      </c>
      <c r="G21" s="121">
        <v>7139</v>
      </c>
    </row>
    <row r="22" spans="1:7" ht="16.5" customHeight="1">
      <c r="A22" s="78" t="s">
        <v>126</v>
      </c>
      <c r="B22" s="68" t="s">
        <v>115</v>
      </c>
      <c r="C22" s="70" t="s">
        <v>58</v>
      </c>
      <c r="D22" s="84">
        <v>6</v>
      </c>
      <c r="E22" s="87">
        <v>2.23</v>
      </c>
      <c r="F22" s="69">
        <f t="shared" si="1"/>
        <v>13.379999999999999</v>
      </c>
      <c r="G22" s="121">
        <v>9868</v>
      </c>
    </row>
    <row r="23" spans="1:7" ht="16.5" customHeight="1">
      <c r="A23" s="78" t="s">
        <v>126</v>
      </c>
      <c r="B23" s="68" t="s">
        <v>127</v>
      </c>
      <c r="C23" s="70" t="s">
        <v>102</v>
      </c>
      <c r="D23" s="84">
        <v>3</v>
      </c>
      <c r="E23" s="87">
        <v>0.47</v>
      </c>
      <c r="F23" s="69">
        <f t="shared" si="1"/>
        <v>1.41</v>
      </c>
      <c r="G23" s="121">
        <v>3529</v>
      </c>
    </row>
    <row r="24" spans="1:7" ht="16.5" customHeight="1">
      <c r="A24" s="78" t="s">
        <v>128</v>
      </c>
      <c r="B24" s="68" t="s">
        <v>129</v>
      </c>
      <c r="C24" s="70" t="s">
        <v>102</v>
      </c>
      <c r="D24" s="84">
        <v>1</v>
      </c>
      <c r="E24" s="87">
        <v>1.04</v>
      </c>
      <c r="F24" s="69">
        <f t="shared" si="1"/>
        <v>1.04</v>
      </c>
      <c r="G24" s="121">
        <v>3884</v>
      </c>
    </row>
    <row r="25" spans="1:7" ht="16.5" customHeight="1">
      <c r="A25" s="78" t="s">
        <v>130</v>
      </c>
      <c r="B25" s="68" t="s">
        <v>131</v>
      </c>
      <c r="C25" s="70" t="s">
        <v>102</v>
      </c>
      <c r="D25" s="84">
        <v>1</v>
      </c>
      <c r="E25" s="87">
        <v>11.16</v>
      </c>
      <c r="F25" s="69">
        <f t="shared" si="1"/>
        <v>11.16</v>
      </c>
      <c r="G25" s="121">
        <v>11752</v>
      </c>
    </row>
    <row r="26" spans="1:7" ht="16.5" customHeight="1">
      <c r="A26" s="78" t="s">
        <v>185</v>
      </c>
      <c r="B26" s="75" t="s">
        <v>222</v>
      </c>
      <c r="C26" s="70" t="s">
        <v>102</v>
      </c>
      <c r="D26" s="84">
        <v>1</v>
      </c>
      <c r="E26" s="87">
        <v>19.4</v>
      </c>
      <c r="F26" s="69">
        <f t="shared" si="1"/>
        <v>19.4</v>
      </c>
      <c r="G26" s="121">
        <v>11712</v>
      </c>
    </row>
    <row r="27" spans="1:8" ht="16.5" customHeight="1">
      <c r="A27" s="233" t="s">
        <v>85</v>
      </c>
      <c r="B27" s="234"/>
      <c r="C27" s="234"/>
      <c r="D27" s="234"/>
      <c r="E27" s="234"/>
      <c r="F27" s="74">
        <f>SUM(F21:F26)</f>
        <v>47.17</v>
      </c>
      <c r="G27" s="123"/>
      <c r="H27" s="17"/>
    </row>
    <row r="28" spans="1:8" ht="16.5" customHeight="1">
      <c r="A28" s="132">
        <v>2</v>
      </c>
      <c r="B28" s="134" t="s">
        <v>175</v>
      </c>
      <c r="C28" s="128"/>
      <c r="D28" s="145"/>
      <c r="E28" s="128"/>
      <c r="F28" s="128"/>
      <c r="G28" s="128"/>
      <c r="H28" s="1"/>
    </row>
    <row r="29" spans="1:7" ht="16.5" customHeight="1">
      <c r="A29" s="132" t="s">
        <v>9</v>
      </c>
      <c r="B29" s="132" t="s">
        <v>225</v>
      </c>
      <c r="C29" s="128"/>
      <c r="D29" s="145"/>
      <c r="E29" s="128"/>
      <c r="F29" s="128"/>
      <c r="G29" s="128"/>
    </row>
    <row r="30" spans="1:7" ht="16.5" customHeight="1">
      <c r="A30" s="72" t="s">
        <v>176</v>
      </c>
      <c r="B30" s="68" t="s">
        <v>177</v>
      </c>
      <c r="C30" s="70" t="s">
        <v>58</v>
      </c>
      <c r="D30" s="84">
        <v>3</v>
      </c>
      <c r="E30" s="87">
        <v>2.87</v>
      </c>
      <c r="F30" s="69">
        <f>D30*E30</f>
        <v>8.61</v>
      </c>
      <c r="G30" s="121">
        <v>9835</v>
      </c>
    </row>
    <row r="31" spans="1:7" ht="16.5" customHeight="1">
      <c r="A31" s="72" t="s">
        <v>178</v>
      </c>
      <c r="B31" s="68" t="s">
        <v>179</v>
      </c>
      <c r="C31" s="70" t="s">
        <v>78</v>
      </c>
      <c r="D31" s="84">
        <v>3</v>
      </c>
      <c r="E31" s="85">
        <v>0.94</v>
      </c>
      <c r="F31" s="69">
        <f>D31*E31</f>
        <v>2.82</v>
      </c>
      <c r="G31" s="121">
        <v>3517</v>
      </c>
    </row>
    <row r="32" spans="1:7" ht="16.5" customHeight="1">
      <c r="A32" s="72" t="s">
        <v>181</v>
      </c>
      <c r="B32" s="68" t="s">
        <v>180</v>
      </c>
      <c r="C32" s="70" t="s">
        <v>78</v>
      </c>
      <c r="D32" s="84">
        <v>1</v>
      </c>
      <c r="E32" s="85">
        <v>1.68</v>
      </c>
      <c r="F32" s="69">
        <f>D32*E32</f>
        <v>1.68</v>
      </c>
      <c r="G32" s="121">
        <v>7116</v>
      </c>
    </row>
    <row r="33" spans="1:7" ht="16.5" customHeight="1">
      <c r="A33" s="72" t="s">
        <v>230</v>
      </c>
      <c r="B33" s="68" t="s">
        <v>224</v>
      </c>
      <c r="C33" s="70" t="s">
        <v>78</v>
      </c>
      <c r="D33" s="84">
        <v>2</v>
      </c>
      <c r="E33" s="85">
        <v>1.04</v>
      </c>
      <c r="F33" s="69">
        <f>D33*E33</f>
        <v>2.08</v>
      </c>
      <c r="G33" s="121">
        <v>3856</v>
      </c>
    </row>
    <row r="34" spans="1:7" ht="16.5" customHeight="1">
      <c r="A34" s="72" t="s">
        <v>231</v>
      </c>
      <c r="B34" s="68" t="s">
        <v>223</v>
      </c>
      <c r="C34" s="70" t="s">
        <v>78</v>
      </c>
      <c r="D34" s="84">
        <v>2</v>
      </c>
      <c r="E34" s="87">
        <v>12.78</v>
      </c>
      <c r="F34" s="69">
        <f>D34*E34</f>
        <v>25.56</v>
      </c>
      <c r="G34" s="121">
        <v>13418</v>
      </c>
    </row>
    <row r="35" spans="1:7" ht="16.5" customHeight="1">
      <c r="A35" s="233" t="s">
        <v>85</v>
      </c>
      <c r="B35" s="234"/>
      <c r="C35" s="234"/>
      <c r="D35" s="234"/>
      <c r="E35" s="234"/>
      <c r="F35" s="74">
        <f>SUM(F30:F34)</f>
        <v>40.75</v>
      </c>
      <c r="G35" s="86"/>
    </row>
    <row r="36" spans="1:7" ht="16.5" customHeight="1">
      <c r="A36" s="132" t="s">
        <v>10</v>
      </c>
      <c r="B36" s="132" t="s">
        <v>226</v>
      </c>
      <c r="C36" s="128"/>
      <c r="D36" s="145"/>
      <c r="E36" s="128"/>
      <c r="F36" s="128"/>
      <c r="G36" s="143"/>
    </row>
    <row r="37" spans="1:7" ht="16.5" customHeight="1">
      <c r="A37" s="72" t="s">
        <v>182</v>
      </c>
      <c r="B37" s="68" t="s">
        <v>177</v>
      </c>
      <c r="C37" s="70" t="s">
        <v>58</v>
      </c>
      <c r="D37" s="84">
        <v>3</v>
      </c>
      <c r="E37" s="87">
        <f>E30</f>
        <v>2.87</v>
      </c>
      <c r="F37" s="69">
        <f>D37*E37</f>
        <v>8.61</v>
      </c>
      <c r="G37" s="121">
        <v>9835</v>
      </c>
    </row>
    <row r="38" spans="1:7" ht="16.5" customHeight="1">
      <c r="A38" s="72" t="s">
        <v>183</v>
      </c>
      <c r="B38" s="68" t="s">
        <v>179</v>
      </c>
      <c r="C38" s="70" t="s">
        <v>78</v>
      </c>
      <c r="D38" s="84">
        <v>1</v>
      </c>
      <c r="E38" s="85">
        <f>E31</f>
        <v>0.94</v>
      </c>
      <c r="F38" s="69">
        <f>D38*E38</f>
        <v>0.94</v>
      </c>
      <c r="G38" s="121">
        <v>3517</v>
      </c>
    </row>
    <row r="39" spans="1:7" ht="16.5" customHeight="1">
      <c r="A39" s="72" t="s">
        <v>232</v>
      </c>
      <c r="B39" s="68" t="s">
        <v>180</v>
      </c>
      <c r="C39" s="70" t="s">
        <v>78</v>
      </c>
      <c r="D39" s="84">
        <v>1</v>
      </c>
      <c r="E39" s="85">
        <f>E32</f>
        <v>1.68</v>
      </c>
      <c r="F39" s="69">
        <f>D39*E39</f>
        <v>1.68</v>
      </c>
      <c r="G39" s="121">
        <v>7116</v>
      </c>
    </row>
    <row r="40" spans="1:7" ht="16.5" customHeight="1">
      <c r="A40" s="72" t="s">
        <v>233</v>
      </c>
      <c r="B40" s="68" t="s">
        <v>224</v>
      </c>
      <c r="C40" s="70" t="s">
        <v>78</v>
      </c>
      <c r="D40" s="84">
        <v>1</v>
      </c>
      <c r="E40" s="85">
        <f>E33</f>
        <v>1.04</v>
      </c>
      <c r="F40" s="69">
        <f>D40*E40</f>
        <v>1.04</v>
      </c>
      <c r="G40" s="121">
        <v>3856</v>
      </c>
    </row>
    <row r="41" spans="1:7" ht="16.5" customHeight="1">
      <c r="A41" s="233" t="s">
        <v>85</v>
      </c>
      <c r="B41" s="234"/>
      <c r="C41" s="234"/>
      <c r="D41" s="234"/>
      <c r="E41" s="234"/>
      <c r="F41" s="74">
        <f>SUM(F37:F40)</f>
        <v>12.27</v>
      </c>
      <c r="G41" s="86"/>
    </row>
    <row r="42" spans="1:7" ht="16.5" customHeight="1">
      <c r="A42" s="132" t="s">
        <v>11</v>
      </c>
      <c r="B42" s="132" t="s">
        <v>184</v>
      </c>
      <c r="C42" s="128"/>
      <c r="D42" s="145"/>
      <c r="E42" s="128"/>
      <c r="F42" s="128"/>
      <c r="G42" s="143"/>
    </row>
    <row r="43" spans="1:7" ht="16.5" customHeight="1">
      <c r="A43" s="72" t="s">
        <v>192</v>
      </c>
      <c r="B43" s="68" t="s">
        <v>177</v>
      </c>
      <c r="C43" s="70" t="s">
        <v>58</v>
      </c>
      <c r="D43" s="84">
        <v>3</v>
      </c>
      <c r="E43" s="69">
        <f>E30</f>
        <v>2.87</v>
      </c>
      <c r="F43" s="69">
        <f>D43*E43</f>
        <v>8.61</v>
      </c>
      <c r="G43" s="121">
        <v>9835</v>
      </c>
    </row>
    <row r="44" spans="1:7" ht="16.5" customHeight="1">
      <c r="A44" s="72" t="s">
        <v>193</v>
      </c>
      <c r="B44" s="68" t="s">
        <v>179</v>
      </c>
      <c r="C44" s="70" t="s">
        <v>78</v>
      </c>
      <c r="D44" s="84">
        <v>1</v>
      </c>
      <c r="E44" s="69">
        <f>E31</f>
        <v>0.94</v>
      </c>
      <c r="F44" s="69">
        <f>D44*E44</f>
        <v>0.94</v>
      </c>
      <c r="G44" s="121">
        <v>3517</v>
      </c>
    </row>
    <row r="45" spans="1:7" ht="16.5" customHeight="1">
      <c r="A45" s="233" t="s">
        <v>85</v>
      </c>
      <c r="B45" s="234"/>
      <c r="C45" s="234"/>
      <c r="D45" s="234"/>
      <c r="E45" s="234"/>
      <c r="F45" s="74">
        <f>SUM(F43:F44)</f>
        <v>9.549999999999999</v>
      </c>
      <c r="G45" s="86"/>
    </row>
    <row r="46" spans="1:7" ht="16.5" customHeight="1">
      <c r="A46" s="132" t="s">
        <v>234</v>
      </c>
      <c r="B46" s="132" t="s">
        <v>186</v>
      </c>
      <c r="C46" s="128"/>
      <c r="D46" s="145"/>
      <c r="E46" s="128"/>
      <c r="F46" s="128"/>
      <c r="G46" s="143"/>
    </row>
    <row r="47" spans="1:7" ht="16.5" customHeight="1">
      <c r="A47" s="72" t="s">
        <v>235</v>
      </c>
      <c r="B47" s="68" t="s">
        <v>187</v>
      </c>
      <c r="C47" s="70" t="s">
        <v>58</v>
      </c>
      <c r="D47" s="84">
        <v>6</v>
      </c>
      <c r="E47" s="86">
        <v>7.58</v>
      </c>
      <c r="F47" s="69">
        <f>D47*E47</f>
        <v>45.480000000000004</v>
      </c>
      <c r="G47" s="121">
        <v>9836</v>
      </c>
    </row>
    <row r="48" spans="1:7" ht="16.5" customHeight="1">
      <c r="A48" s="72" t="s">
        <v>236</v>
      </c>
      <c r="B48" s="68" t="s">
        <v>188</v>
      </c>
      <c r="C48" s="70" t="s">
        <v>78</v>
      </c>
      <c r="D48" s="84">
        <v>1</v>
      </c>
      <c r="E48" s="86">
        <v>4.89</v>
      </c>
      <c r="F48" s="69">
        <f aca="true" t="shared" si="2" ref="F48:F53">D48*E48</f>
        <v>4.89</v>
      </c>
      <c r="G48" s="121">
        <v>3528</v>
      </c>
    </row>
    <row r="49" spans="1:7" ht="16.5" customHeight="1">
      <c r="A49" s="72" t="s">
        <v>237</v>
      </c>
      <c r="B49" s="68" t="s">
        <v>189</v>
      </c>
      <c r="C49" s="70" t="s">
        <v>78</v>
      </c>
      <c r="D49" s="84">
        <v>1</v>
      </c>
      <c r="E49" s="86">
        <v>9.17</v>
      </c>
      <c r="F49" s="69">
        <f t="shared" si="2"/>
        <v>9.17</v>
      </c>
      <c r="G49" s="121">
        <v>7091</v>
      </c>
    </row>
    <row r="50" spans="1:7" ht="16.5" customHeight="1">
      <c r="A50" s="72" t="s">
        <v>238</v>
      </c>
      <c r="B50" s="109" t="s">
        <v>216</v>
      </c>
      <c r="C50" s="85" t="s">
        <v>174</v>
      </c>
      <c r="D50" s="84">
        <v>2</v>
      </c>
      <c r="E50" s="86">
        <v>1.9</v>
      </c>
      <c r="F50" s="69">
        <f t="shared" si="2"/>
        <v>3.8</v>
      </c>
      <c r="G50" s="121">
        <v>11955</v>
      </c>
    </row>
    <row r="51" spans="1:7" ht="16.5" customHeight="1">
      <c r="A51" s="72" t="s">
        <v>239</v>
      </c>
      <c r="B51" s="110" t="s">
        <v>217</v>
      </c>
      <c r="C51" s="85" t="s">
        <v>174</v>
      </c>
      <c r="D51" s="84">
        <v>1</v>
      </c>
      <c r="E51" s="91">
        <v>0.57</v>
      </c>
      <c r="F51" s="69">
        <f t="shared" si="2"/>
        <v>0.57</v>
      </c>
      <c r="G51" s="121">
        <v>7138</v>
      </c>
    </row>
    <row r="52" spans="1:7" ht="16.5" customHeight="1">
      <c r="A52" s="72" t="s">
        <v>240</v>
      </c>
      <c r="B52" s="110" t="s">
        <v>218</v>
      </c>
      <c r="C52" s="85" t="s">
        <v>174</v>
      </c>
      <c r="D52" s="84">
        <v>1</v>
      </c>
      <c r="E52" s="86">
        <v>0.48</v>
      </c>
      <c r="F52" s="69">
        <f t="shared" si="2"/>
        <v>0.48</v>
      </c>
      <c r="G52" s="121">
        <v>3499</v>
      </c>
    </row>
    <row r="53" spans="1:7" ht="16.5" customHeight="1">
      <c r="A53" s="72" t="s">
        <v>241</v>
      </c>
      <c r="B53" s="110" t="s">
        <v>219</v>
      </c>
      <c r="C53" s="85" t="s">
        <v>174</v>
      </c>
      <c r="D53" s="84">
        <v>1</v>
      </c>
      <c r="E53" s="86">
        <v>0.72</v>
      </c>
      <c r="F53" s="69">
        <f t="shared" si="2"/>
        <v>0.72</v>
      </c>
      <c r="G53" s="121">
        <v>107</v>
      </c>
    </row>
    <row r="54" spans="1:7" ht="16.5" customHeight="1">
      <c r="A54" s="233" t="s">
        <v>85</v>
      </c>
      <c r="B54" s="234"/>
      <c r="C54" s="234"/>
      <c r="D54" s="234"/>
      <c r="E54" s="234"/>
      <c r="F54" s="74">
        <f>SUM(F47:F53)</f>
        <v>65.11</v>
      </c>
      <c r="G54" s="86"/>
    </row>
    <row r="55" spans="1:7" ht="16.5" customHeight="1">
      <c r="A55" s="144" t="s">
        <v>243</v>
      </c>
      <c r="B55" s="144" t="s">
        <v>249</v>
      </c>
      <c r="C55" s="128"/>
      <c r="D55" s="145"/>
      <c r="E55" s="128"/>
      <c r="F55" s="128"/>
      <c r="G55" s="143"/>
    </row>
    <row r="56" spans="1:7" ht="16.5" customHeight="1">
      <c r="A56" s="78" t="s">
        <v>244</v>
      </c>
      <c r="B56" s="90" t="s">
        <v>242</v>
      </c>
      <c r="C56" s="85" t="s">
        <v>174</v>
      </c>
      <c r="D56" s="84">
        <v>1</v>
      </c>
      <c r="E56" s="91">
        <v>28.5</v>
      </c>
      <c r="F56" s="69">
        <f>D56*E56</f>
        <v>28.5</v>
      </c>
      <c r="G56" s="121">
        <v>1030</v>
      </c>
    </row>
    <row r="57" spans="1:7" ht="16.5" customHeight="1">
      <c r="A57" s="108" t="s">
        <v>245</v>
      </c>
      <c r="B57" s="111" t="s">
        <v>228</v>
      </c>
      <c r="C57" s="85" t="s">
        <v>174</v>
      </c>
      <c r="D57" s="84">
        <v>1</v>
      </c>
      <c r="E57" s="86">
        <v>8.63</v>
      </c>
      <c r="F57" s="69">
        <f>D57*E57</f>
        <v>8.63</v>
      </c>
      <c r="G57" s="121">
        <v>1031</v>
      </c>
    </row>
    <row r="58" spans="1:7" ht="16.5" customHeight="1">
      <c r="A58" s="78" t="s">
        <v>246</v>
      </c>
      <c r="B58" s="120" t="s">
        <v>229</v>
      </c>
      <c r="C58" s="85" t="s">
        <v>174</v>
      </c>
      <c r="D58" s="84">
        <v>1</v>
      </c>
      <c r="E58" s="86">
        <v>3.38</v>
      </c>
      <c r="F58" s="69">
        <f>D58*E58</f>
        <v>3.38</v>
      </c>
      <c r="G58" s="121">
        <v>6141</v>
      </c>
    </row>
    <row r="59" spans="1:7" ht="16.5" customHeight="1">
      <c r="A59" s="108" t="s">
        <v>247</v>
      </c>
      <c r="B59" s="68" t="s">
        <v>125</v>
      </c>
      <c r="C59" s="70" t="s">
        <v>102</v>
      </c>
      <c r="D59" s="84">
        <v>1</v>
      </c>
      <c r="E59" s="87">
        <v>0.78</v>
      </c>
      <c r="F59" s="69">
        <f>D59*E59</f>
        <v>0.78</v>
      </c>
      <c r="G59" s="121">
        <v>7139</v>
      </c>
    </row>
    <row r="60" spans="1:7" ht="16.5" customHeight="1">
      <c r="A60" s="78" t="s">
        <v>248</v>
      </c>
      <c r="B60" s="68" t="s">
        <v>132</v>
      </c>
      <c r="C60" s="70" t="s">
        <v>102</v>
      </c>
      <c r="D60" s="84">
        <v>1</v>
      </c>
      <c r="E60" s="85">
        <v>1.67</v>
      </c>
      <c r="F60" s="69">
        <f>D60*E60</f>
        <v>1.67</v>
      </c>
      <c r="G60" s="121">
        <v>3505</v>
      </c>
    </row>
    <row r="61" spans="1:7" ht="16.5" customHeight="1">
      <c r="A61" s="233" t="s">
        <v>85</v>
      </c>
      <c r="B61" s="234"/>
      <c r="C61" s="234"/>
      <c r="D61" s="234"/>
      <c r="E61" s="234"/>
      <c r="F61" s="74">
        <f>SUM(F56:F60)</f>
        <v>42.96000000000001</v>
      </c>
      <c r="G61" s="86"/>
    </row>
    <row r="62" spans="1:7" ht="16.5" customHeight="1">
      <c r="A62" s="128">
        <v>3</v>
      </c>
      <c r="B62" s="144" t="s">
        <v>133</v>
      </c>
      <c r="C62" s="128"/>
      <c r="D62" s="145"/>
      <c r="E62" s="128"/>
      <c r="F62" s="128"/>
      <c r="G62" s="143"/>
    </row>
    <row r="63" spans="1:7" ht="16.5" customHeight="1">
      <c r="A63" s="72" t="s">
        <v>13</v>
      </c>
      <c r="B63" s="68" t="s">
        <v>153</v>
      </c>
      <c r="C63" s="70" t="s">
        <v>134</v>
      </c>
      <c r="D63" s="84">
        <v>8</v>
      </c>
      <c r="E63" s="69">
        <v>13.59</v>
      </c>
      <c r="F63" s="69">
        <f>D63*E63</f>
        <v>108.72</v>
      </c>
      <c r="G63" s="121">
        <v>2696</v>
      </c>
    </row>
    <row r="64" spans="1:7" ht="16.5" customHeight="1">
      <c r="A64" s="72" t="s">
        <v>208</v>
      </c>
      <c r="B64" s="68" t="s">
        <v>135</v>
      </c>
      <c r="C64" s="70" t="s">
        <v>134</v>
      </c>
      <c r="D64" s="84">
        <v>8</v>
      </c>
      <c r="E64" s="69">
        <v>9.89</v>
      </c>
      <c r="F64" s="69">
        <f>D64*E64</f>
        <v>79.12</v>
      </c>
      <c r="G64" s="121">
        <v>6127</v>
      </c>
    </row>
    <row r="65" spans="1:7" ht="16.5" customHeight="1">
      <c r="A65" s="231" t="s">
        <v>136</v>
      </c>
      <c r="B65" s="232"/>
      <c r="C65" s="232"/>
      <c r="D65" s="232"/>
      <c r="E65" s="232"/>
      <c r="F65" s="88">
        <f>SUM(F63:F64)</f>
        <v>187.84</v>
      </c>
      <c r="G65" s="73"/>
    </row>
    <row r="66" spans="1:7" ht="16.5" customHeight="1">
      <c r="A66" s="220" t="s">
        <v>62</v>
      </c>
      <c r="B66" s="235"/>
      <c r="C66" s="235"/>
      <c r="D66" s="235"/>
      <c r="E66" s="236"/>
      <c r="F66" s="89">
        <f>SUM(F12,F19,F27,F35,F41,F45,F54,F61,F65)</f>
        <v>499.09000000000003</v>
      </c>
      <c r="G66" s="50"/>
    </row>
    <row r="70" ht="12.75">
      <c r="E70" s="47"/>
    </row>
  </sheetData>
  <sheetProtection/>
  <mergeCells count="13">
    <mergeCell ref="A41:E41"/>
    <mergeCell ref="A45:E45"/>
    <mergeCell ref="A61:E61"/>
    <mergeCell ref="A65:E65"/>
    <mergeCell ref="A35:E35"/>
    <mergeCell ref="A54:E54"/>
    <mergeCell ref="A66:E66"/>
    <mergeCell ref="A1:G1"/>
    <mergeCell ref="B2:F2"/>
    <mergeCell ref="B3:F3"/>
    <mergeCell ref="A12:E12"/>
    <mergeCell ref="A19:E19"/>
    <mergeCell ref="A27:E27"/>
  </mergeCells>
  <printOptions/>
  <pageMargins left="0.5118110236220472" right="0.5118110236220472" top="0.3937007874015748" bottom="0.787401574803149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46">
      <selection activeCell="G16" sqref="G16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9.00390625" style="0" customWidth="1"/>
    <col min="4" max="4" width="64.8515625" style="0" customWidth="1"/>
    <col min="5" max="5" width="7.7109375" style="0" customWidth="1"/>
    <col min="6" max="6" width="8.140625" style="0" customWidth="1"/>
    <col min="7" max="7" width="8.7109375" style="0" customWidth="1"/>
    <col min="8" max="9" width="11.00390625" style="0" customWidth="1"/>
    <col min="11" max="11" width="9.28125" style="0" bestFit="1" customWidth="1"/>
  </cols>
  <sheetData>
    <row r="1" spans="3:9" ht="12.75">
      <c r="C1" s="223" t="s">
        <v>383</v>
      </c>
      <c r="D1" s="223"/>
      <c r="E1" s="223"/>
      <c r="F1" s="223"/>
      <c r="G1" s="223"/>
      <c r="H1" s="223"/>
      <c r="I1" s="223"/>
    </row>
    <row r="2" spans="3:9" ht="12.75">
      <c r="C2" s="48"/>
      <c r="D2" s="224" t="s">
        <v>411</v>
      </c>
      <c r="E2" s="224"/>
      <c r="F2" s="224"/>
      <c r="G2" s="224"/>
      <c r="H2" s="48"/>
      <c r="I2" s="48"/>
    </row>
    <row r="3" spans="3:9" ht="12.75">
      <c r="C3" s="48"/>
      <c r="D3" s="225" t="s">
        <v>324</v>
      </c>
      <c r="E3" s="226"/>
      <c r="F3" s="226"/>
      <c r="G3" s="227"/>
      <c r="H3" s="228" t="s">
        <v>346</v>
      </c>
      <c r="I3" s="229"/>
    </row>
    <row r="4" spans="1:9" ht="24">
      <c r="A4" s="62" t="s">
        <v>0</v>
      </c>
      <c r="B4" s="65" t="s">
        <v>271</v>
      </c>
      <c r="C4" s="136" t="s">
        <v>272</v>
      </c>
      <c r="D4" s="62" t="s">
        <v>1</v>
      </c>
      <c r="E4" s="62" t="s">
        <v>2</v>
      </c>
      <c r="F4" s="63" t="s">
        <v>3</v>
      </c>
      <c r="G4" s="62" t="s">
        <v>4</v>
      </c>
      <c r="H4" s="62" t="s">
        <v>65</v>
      </c>
      <c r="I4" s="64" t="s">
        <v>86</v>
      </c>
    </row>
    <row r="5" spans="1:9" ht="16.5" customHeight="1">
      <c r="A5" s="128">
        <v>1</v>
      </c>
      <c r="B5" s="130"/>
      <c r="C5" s="130"/>
      <c r="D5" s="129" t="s">
        <v>197</v>
      </c>
      <c r="E5" s="130"/>
      <c r="F5" s="131"/>
      <c r="G5" s="130"/>
      <c r="H5" s="130"/>
      <c r="I5" s="130"/>
    </row>
    <row r="6" spans="1:9" ht="16.5" customHeight="1">
      <c r="A6" s="112" t="s">
        <v>5</v>
      </c>
      <c r="B6" s="58" t="s">
        <v>88</v>
      </c>
      <c r="C6" s="58" t="s">
        <v>273</v>
      </c>
      <c r="D6" s="203" t="s">
        <v>87</v>
      </c>
      <c r="E6" s="70" t="s">
        <v>203</v>
      </c>
      <c r="F6" s="208">
        <v>12.62</v>
      </c>
      <c r="G6" s="71">
        <v>3.01</v>
      </c>
      <c r="H6" s="69">
        <f>F6*G6</f>
        <v>37.9862</v>
      </c>
      <c r="I6" s="127">
        <f>H6*1.2285</f>
        <v>46.666046699999995</v>
      </c>
    </row>
    <row r="7" spans="1:9" ht="16.5" customHeight="1">
      <c r="A7" s="112" t="s">
        <v>6</v>
      </c>
      <c r="B7" s="58" t="s">
        <v>195</v>
      </c>
      <c r="C7" s="58" t="s">
        <v>273</v>
      </c>
      <c r="D7" s="90" t="s">
        <v>327</v>
      </c>
      <c r="E7" s="70" t="s">
        <v>203</v>
      </c>
      <c r="F7" s="208">
        <v>12.62</v>
      </c>
      <c r="G7" s="71">
        <v>4.77</v>
      </c>
      <c r="H7" s="69">
        <f>F7*G7</f>
        <v>60.19739999999999</v>
      </c>
      <c r="I7" s="127">
        <f aca="true" t="shared" si="0" ref="I7:I54">H7*1.2285</f>
        <v>73.95250589999998</v>
      </c>
    </row>
    <row r="8" spans="1:9" ht="16.5" customHeight="1">
      <c r="A8" s="230" t="s">
        <v>7</v>
      </c>
      <c r="B8" s="216"/>
      <c r="C8" s="216"/>
      <c r="D8" s="216"/>
      <c r="E8" s="216"/>
      <c r="F8" s="216"/>
      <c r="G8" s="217"/>
      <c r="H8" s="74">
        <f>SUM(H6:H7)</f>
        <v>98.18359999999998</v>
      </c>
      <c r="I8" s="200">
        <f t="shared" si="0"/>
        <v>120.61855259999997</v>
      </c>
    </row>
    <row r="9" spans="1:9" ht="16.5" customHeight="1">
      <c r="A9" s="128">
        <v>2</v>
      </c>
      <c r="B9" s="130"/>
      <c r="C9" s="130"/>
      <c r="D9" s="206" t="s">
        <v>347</v>
      </c>
      <c r="E9" s="133"/>
      <c r="F9" s="133"/>
      <c r="G9" s="133"/>
      <c r="H9" s="133"/>
      <c r="I9" s="133"/>
    </row>
    <row r="10" spans="1:10" ht="41.25" customHeight="1">
      <c r="A10" s="113" t="s">
        <v>9</v>
      </c>
      <c r="B10" s="116">
        <v>93358</v>
      </c>
      <c r="C10" s="59" t="s">
        <v>273</v>
      </c>
      <c r="D10" s="75" t="s">
        <v>328</v>
      </c>
      <c r="E10" s="70" t="s">
        <v>2</v>
      </c>
      <c r="F10" s="69">
        <v>1</v>
      </c>
      <c r="G10" s="71">
        <v>117.16</v>
      </c>
      <c r="H10" s="69">
        <f>F10*G10</f>
        <v>117.16</v>
      </c>
      <c r="I10" s="127">
        <f t="shared" si="0"/>
        <v>143.93105999999997</v>
      </c>
      <c r="J10" s="105"/>
    </row>
    <row r="11" spans="1:10" ht="16.5" customHeight="1">
      <c r="A11" s="219" t="s">
        <v>7</v>
      </c>
      <c r="B11" s="216"/>
      <c r="C11" s="216"/>
      <c r="D11" s="216"/>
      <c r="E11" s="216"/>
      <c r="F11" s="216"/>
      <c r="G11" s="217"/>
      <c r="H11" s="74">
        <f>SUM(H10:H10)</f>
        <v>117.16</v>
      </c>
      <c r="I11" s="200">
        <f t="shared" si="0"/>
        <v>143.93105999999997</v>
      </c>
      <c r="J11" s="15"/>
    </row>
    <row r="12" spans="1:9" ht="16.5" customHeight="1">
      <c r="A12" s="128">
        <v>3</v>
      </c>
      <c r="B12" s="130"/>
      <c r="C12" s="130"/>
      <c r="D12" s="139" t="s">
        <v>46</v>
      </c>
      <c r="E12" s="133"/>
      <c r="F12" s="133"/>
      <c r="G12" s="133"/>
      <c r="H12" s="133"/>
      <c r="I12" s="133"/>
    </row>
    <row r="13" spans="1:11" ht="16.5" customHeight="1">
      <c r="A13" s="112" t="s">
        <v>13</v>
      </c>
      <c r="B13" s="60">
        <v>93358</v>
      </c>
      <c r="C13" s="59" t="s">
        <v>273</v>
      </c>
      <c r="D13" s="68" t="s">
        <v>210</v>
      </c>
      <c r="E13" s="70" t="s">
        <v>204</v>
      </c>
      <c r="F13" s="69">
        <v>5</v>
      </c>
      <c r="G13" s="71">
        <v>47.63</v>
      </c>
      <c r="H13" s="69">
        <f aca="true" t="shared" si="1" ref="H13:H22">F13*G13</f>
        <v>238.15</v>
      </c>
      <c r="I13" s="127">
        <f t="shared" si="0"/>
        <v>292.567275</v>
      </c>
      <c r="K13" s="119"/>
    </row>
    <row r="14" spans="1:11" ht="16.5" customHeight="1">
      <c r="A14" s="112" t="s">
        <v>208</v>
      </c>
      <c r="B14" s="60">
        <v>94975</v>
      </c>
      <c r="C14" s="59" t="s">
        <v>273</v>
      </c>
      <c r="D14" s="75" t="s">
        <v>382</v>
      </c>
      <c r="E14" s="78" t="s">
        <v>204</v>
      </c>
      <c r="F14" s="79">
        <v>0.33</v>
      </c>
      <c r="G14" s="71">
        <v>300.41</v>
      </c>
      <c r="H14" s="69">
        <f t="shared" si="1"/>
        <v>99.13530000000002</v>
      </c>
      <c r="I14" s="127">
        <f t="shared" si="0"/>
        <v>121.78771605000001</v>
      </c>
      <c r="K14" s="119"/>
    </row>
    <row r="15" spans="1:11" ht="39.75" customHeight="1">
      <c r="A15" s="112" t="s">
        <v>330</v>
      </c>
      <c r="B15" s="60">
        <v>87504</v>
      </c>
      <c r="C15" s="59" t="s">
        <v>273</v>
      </c>
      <c r="D15" s="68" t="s">
        <v>269</v>
      </c>
      <c r="E15" s="70" t="s">
        <v>203</v>
      </c>
      <c r="F15" s="69">
        <v>9.28</v>
      </c>
      <c r="G15" s="71">
        <v>47.42</v>
      </c>
      <c r="H15" s="69">
        <f t="shared" si="1"/>
        <v>440.0576</v>
      </c>
      <c r="I15" s="127">
        <f t="shared" si="0"/>
        <v>540.6107615999999</v>
      </c>
      <c r="K15" s="119"/>
    </row>
    <row r="16" spans="1:11" ht="26.25" customHeight="1">
      <c r="A16" s="112" t="s">
        <v>331</v>
      </c>
      <c r="B16" s="60">
        <v>87878</v>
      </c>
      <c r="C16" s="59" t="s">
        <v>273</v>
      </c>
      <c r="D16" s="68" t="s">
        <v>266</v>
      </c>
      <c r="E16" s="70" t="s">
        <v>203</v>
      </c>
      <c r="F16" s="69">
        <v>8.64</v>
      </c>
      <c r="G16" s="71">
        <v>2.68</v>
      </c>
      <c r="H16" s="69">
        <f t="shared" si="1"/>
        <v>23.155200000000004</v>
      </c>
      <c r="I16" s="127">
        <f t="shared" si="0"/>
        <v>28.446163200000004</v>
      </c>
      <c r="K16" s="119"/>
    </row>
    <row r="17" spans="1:11" ht="24">
      <c r="A17" s="112" t="s">
        <v>332</v>
      </c>
      <c r="B17" s="60">
        <v>87530</v>
      </c>
      <c r="C17" s="59" t="s">
        <v>273</v>
      </c>
      <c r="D17" s="66" t="s">
        <v>348</v>
      </c>
      <c r="E17" s="70" t="s">
        <v>203</v>
      </c>
      <c r="F17" s="69">
        <v>8.64</v>
      </c>
      <c r="G17" s="71">
        <v>24</v>
      </c>
      <c r="H17" s="69">
        <f t="shared" si="1"/>
        <v>207.36</v>
      </c>
      <c r="I17" s="127">
        <f t="shared" si="0"/>
        <v>254.74176</v>
      </c>
      <c r="K17" s="119"/>
    </row>
    <row r="18" spans="1:11" ht="25.5" customHeight="1">
      <c r="A18" s="112" t="s">
        <v>333</v>
      </c>
      <c r="B18" s="80">
        <v>89714</v>
      </c>
      <c r="C18" s="59" t="s">
        <v>273</v>
      </c>
      <c r="D18" s="75" t="s">
        <v>342</v>
      </c>
      <c r="E18" s="78" t="s">
        <v>58</v>
      </c>
      <c r="F18" s="79">
        <v>3</v>
      </c>
      <c r="G18" s="71">
        <v>34.32</v>
      </c>
      <c r="H18" s="69">
        <f t="shared" si="1"/>
        <v>102.96000000000001</v>
      </c>
      <c r="I18" s="127">
        <f t="shared" si="0"/>
        <v>126.48636</v>
      </c>
      <c r="K18" s="119"/>
    </row>
    <row r="19" spans="1:11" ht="16.5" customHeight="1">
      <c r="A19" s="112" t="s">
        <v>334</v>
      </c>
      <c r="B19" s="59">
        <v>89796</v>
      </c>
      <c r="C19" s="58" t="s">
        <v>273</v>
      </c>
      <c r="D19" s="204" t="s">
        <v>329</v>
      </c>
      <c r="E19" s="70" t="s">
        <v>2</v>
      </c>
      <c r="F19" s="69">
        <v>1</v>
      </c>
      <c r="G19" s="114">
        <v>23.67</v>
      </c>
      <c r="H19" s="69">
        <f t="shared" si="1"/>
        <v>23.67</v>
      </c>
      <c r="I19" s="127">
        <f t="shared" si="0"/>
        <v>29.078595</v>
      </c>
      <c r="K19" s="119"/>
    </row>
    <row r="20" spans="1:11" ht="16.5" customHeight="1">
      <c r="A20" s="112" t="s">
        <v>335</v>
      </c>
      <c r="B20" s="115">
        <v>94650</v>
      </c>
      <c r="C20" s="59" t="s">
        <v>273</v>
      </c>
      <c r="D20" s="75" t="s">
        <v>341</v>
      </c>
      <c r="E20" s="78" t="s">
        <v>58</v>
      </c>
      <c r="F20" s="79">
        <v>0.5</v>
      </c>
      <c r="G20" s="71">
        <v>12.86</v>
      </c>
      <c r="H20" s="69">
        <f t="shared" si="1"/>
        <v>6.43</v>
      </c>
      <c r="I20" s="127">
        <f t="shared" si="0"/>
        <v>7.899254999999999</v>
      </c>
      <c r="K20" s="119"/>
    </row>
    <row r="21" spans="1:11" ht="16.5" customHeight="1">
      <c r="A21" s="112" t="s">
        <v>349</v>
      </c>
      <c r="B21" s="60">
        <f>B14</f>
        <v>94975</v>
      </c>
      <c r="C21" s="59" t="s">
        <v>273</v>
      </c>
      <c r="D21" s="75" t="s">
        <v>387</v>
      </c>
      <c r="E21" s="78" t="s">
        <v>204</v>
      </c>
      <c r="F21" s="79">
        <v>0.03</v>
      </c>
      <c r="G21" s="71">
        <f>G14</f>
        <v>300.41</v>
      </c>
      <c r="H21" s="69">
        <f t="shared" si="1"/>
        <v>9.0123</v>
      </c>
      <c r="I21" s="127">
        <f t="shared" si="0"/>
        <v>11.071610549999999</v>
      </c>
      <c r="K21" s="119"/>
    </row>
    <row r="22" spans="1:11" ht="16.5" customHeight="1">
      <c r="A22" s="112" t="s">
        <v>350</v>
      </c>
      <c r="B22" s="60">
        <f>B14</f>
        <v>94975</v>
      </c>
      <c r="C22" s="59" t="s">
        <v>273</v>
      </c>
      <c r="D22" s="75" t="s">
        <v>381</v>
      </c>
      <c r="E22" s="78" t="s">
        <v>204</v>
      </c>
      <c r="F22" s="79">
        <v>0.15</v>
      </c>
      <c r="G22" s="71">
        <f>G14</f>
        <v>300.41</v>
      </c>
      <c r="H22" s="69">
        <f t="shared" si="1"/>
        <v>45.0615</v>
      </c>
      <c r="I22" s="127">
        <f t="shared" si="0"/>
        <v>55.35805275</v>
      </c>
      <c r="K22" s="119"/>
    </row>
    <row r="23" spans="1:9" ht="16.5" customHeight="1">
      <c r="A23" s="219" t="s">
        <v>7</v>
      </c>
      <c r="B23" s="216"/>
      <c r="C23" s="216"/>
      <c r="D23" s="216"/>
      <c r="E23" s="216"/>
      <c r="F23" s="216"/>
      <c r="G23" s="217"/>
      <c r="H23" s="107">
        <f>SUM(H13:H22)</f>
        <v>1194.9919000000002</v>
      </c>
      <c r="I23" s="200">
        <f t="shared" si="0"/>
        <v>1468.0475491500001</v>
      </c>
    </row>
    <row r="24" spans="1:9" ht="16.5" customHeight="1">
      <c r="A24" s="128">
        <v>4</v>
      </c>
      <c r="B24" s="130"/>
      <c r="C24" s="130"/>
      <c r="D24" s="139" t="s">
        <v>410</v>
      </c>
      <c r="E24" s="133"/>
      <c r="F24" s="133"/>
      <c r="G24" s="133"/>
      <c r="H24" s="133"/>
      <c r="I24" s="133"/>
    </row>
    <row r="25" spans="1:9" ht="16.5" customHeight="1">
      <c r="A25" s="112" t="s">
        <v>15</v>
      </c>
      <c r="B25" s="60">
        <v>93359</v>
      </c>
      <c r="C25" s="59" t="s">
        <v>273</v>
      </c>
      <c r="D25" s="68" t="s">
        <v>210</v>
      </c>
      <c r="E25" s="70" t="s">
        <v>361</v>
      </c>
      <c r="F25" s="69">
        <v>4.76</v>
      </c>
      <c r="G25" s="71">
        <v>47.63</v>
      </c>
      <c r="H25" s="69">
        <f aca="true" t="shared" si="2" ref="H25:H42">F25*G25</f>
        <v>226.71880000000002</v>
      </c>
      <c r="I25" s="127">
        <f>H25*1.2285</f>
        <v>278.5240458</v>
      </c>
    </row>
    <row r="26" spans="1:9" ht="36">
      <c r="A26" s="112" t="s">
        <v>20</v>
      </c>
      <c r="B26" s="60">
        <v>87504</v>
      </c>
      <c r="C26" s="59" t="s">
        <v>273</v>
      </c>
      <c r="D26" s="68" t="s">
        <v>269</v>
      </c>
      <c r="E26" s="70" t="s">
        <v>203</v>
      </c>
      <c r="F26" s="69">
        <v>7.21</v>
      </c>
      <c r="G26" s="71">
        <v>47.62</v>
      </c>
      <c r="H26" s="69">
        <f t="shared" si="2"/>
        <v>343.3402</v>
      </c>
      <c r="I26" s="127">
        <f aca="true" t="shared" si="3" ref="I26:I42">H26*1.2285</f>
        <v>421.7934357</v>
      </c>
    </row>
    <row r="27" spans="1:9" ht="24">
      <c r="A27" s="112" t="s">
        <v>26</v>
      </c>
      <c r="B27" s="60">
        <v>87878</v>
      </c>
      <c r="C27" s="59" t="s">
        <v>273</v>
      </c>
      <c r="D27" s="68" t="s">
        <v>266</v>
      </c>
      <c r="E27" s="70" t="s">
        <v>203</v>
      </c>
      <c r="F27" s="69">
        <v>7.21</v>
      </c>
      <c r="G27" s="71">
        <v>2.68</v>
      </c>
      <c r="H27" s="69">
        <f t="shared" si="2"/>
        <v>19.3228</v>
      </c>
      <c r="I27" s="127">
        <f t="shared" si="3"/>
        <v>23.7380598</v>
      </c>
    </row>
    <row r="28" spans="1:9" ht="30" customHeight="1">
      <c r="A28" s="112" t="s">
        <v>336</v>
      </c>
      <c r="B28" s="60">
        <v>87530</v>
      </c>
      <c r="C28" s="59" t="s">
        <v>273</v>
      </c>
      <c r="D28" s="66" t="s">
        <v>267</v>
      </c>
      <c r="E28" s="70" t="s">
        <v>203</v>
      </c>
      <c r="F28" s="69">
        <v>7.21</v>
      </c>
      <c r="G28" s="71">
        <v>24.66</v>
      </c>
      <c r="H28" s="69">
        <f t="shared" si="2"/>
        <v>177.7986</v>
      </c>
      <c r="I28" s="127">
        <f t="shared" si="3"/>
        <v>218.4255801</v>
      </c>
    </row>
    <row r="29" spans="1:9" ht="16.5" customHeight="1">
      <c r="A29" s="112" t="s">
        <v>337</v>
      </c>
      <c r="B29" s="60">
        <v>94975</v>
      </c>
      <c r="C29" s="59" t="s">
        <v>273</v>
      </c>
      <c r="D29" s="75" t="s">
        <v>363</v>
      </c>
      <c r="E29" s="78" t="s">
        <v>204</v>
      </c>
      <c r="F29" s="79">
        <v>0.09</v>
      </c>
      <c r="G29" s="71">
        <v>300.41</v>
      </c>
      <c r="H29" s="69">
        <f t="shared" si="2"/>
        <v>27.036900000000003</v>
      </c>
      <c r="I29" s="127">
        <f t="shared" si="3"/>
        <v>33.21483165</v>
      </c>
    </row>
    <row r="30" spans="1:9" ht="24">
      <c r="A30" s="112" t="s">
        <v>338</v>
      </c>
      <c r="B30" s="60">
        <v>87796</v>
      </c>
      <c r="C30" s="59" t="s">
        <v>273</v>
      </c>
      <c r="D30" s="75" t="s">
        <v>366</v>
      </c>
      <c r="E30" s="78" t="s">
        <v>2</v>
      </c>
      <c r="F30" s="79">
        <v>1</v>
      </c>
      <c r="G30" s="71">
        <v>23.67</v>
      </c>
      <c r="H30" s="69">
        <f t="shared" si="2"/>
        <v>23.67</v>
      </c>
      <c r="I30" s="127">
        <f t="shared" si="3"/>
        <v>29.078595</v>
      </c>
    </row>
    <row r="31" spans="1:9" ht="24">
      <c r="A31" s="112" t="s">
        <v>351</v>
      </c>
      <c r="B31" s="60">
        <v>89812</v>
      </c>
      <c r="C31" s="59" t="s">
        <v>273</v>
      </c>
      <c r="D31" s="75" t="s">
        <v>367</v>
      </c>
      <c r="E31" s="78" t="s">
        <v>2</v>
      </c>
      <c r="F31" s="79">
        <v>1</v>
      </c>
      <c r="G31" s="71">
        <v>37.6</v>
      </c>
      <c r="H31" s="69">
        <f t="shared" si="2"/>
        <v>37.6</v>
      </c>
      <c r="I31" s="127">
        <f t="shared" si="3"/>
        <v>46.1916</v>
      </c>
    </row>
    <row r="32" spans="1:9" ht="16.5" customHeight="1">
      <c r="A32" s="112" t="s">
        <v>352</v>
      </c>
      <c r="B32" s="60">
        <v>9836</v>
      </c>
      <c r="C32" s="59" t="s">
        <v>273</v>
      </c>
      <c r="D32" s="75" t="s">
        <v>370</v>
      </c>
      <c r="E32" s="78" t="s">
        <v>58</v>
      </c>
      <c r="F32" s="79">
        <v>3</v>
      </c>
      <c r="G32" s="71">
        <v>7.58</v>
      </c>
      <c r="H32" s="69">
        <f t="shared" si="2"/>
        <v>22.740000000000002</v>
      </c>
      <c r="I32" s="127">
        <f t="shared" si="3"/>
        <v>27.93609</v>
      </c>
    </row>
    <row r="33" spans="1:9" ht="16.5" customHeight="1">
      <c r="A33" s="112" t="s">
        <v>353</v>
      </c>
      <c r="B33" s="60">
        <v>1200</v>
      </c>
      <c r="C33" s="59" t="s">
        <v>273</v>
      </c>
      <c r="D33" s="75" t="s">
        <v>371</v>
      </c>
      <c r="E33" s="78" t="s">
        <v>2</v>
      </c>
      <c r="F33" s="79">
        <v>1</v>
      </c>
      <c r="G33" s="71">
        <v>4.75</v>
      </c>
      <c r="H33" s="69">
        <f t="shared" si="2"/>
        <v>4.75</v>
      </c>
      <c r="I33" s="127">
        <f t="shared" si="3"/>
        <v>5.835375</v>
      </c>
    </row>
    <row r="34" spans="1:9" ht="16.5" customHeight="1">
      <c r="A34" s="112" t="s">
        <v>354</v>
      </c>
      <c r="B34" s="60">
        <v>20088</v>
      </c>
      <c r="C34" s="59" t="s">
        <v>273</v>
      </c>
      <c r="D34" s="75" t="s">
        <v>368</v>
      </c>
      <c r="E34" s="78" t="s">
        <v>2</v>
      </c>
      <c r="F34" s="79">
        <v>1</v>
      </c>
      <c r="G34" s="71">
        <v>8.7</v>
      </c>
      <c r="H34" s="69">
        <f t="shared" si="2"/>
        <v>8.7</v>
      </c>
      <c r="I34" s="127">
        <f t="shared" si="3"/>
        <v>10.687949999999999</v>
      </c>
    </row>
    <row r="35" spans="1:9" ht="16.5" customHeight="1">
      <c r="A35" s="112" t="s">
        <v>356</v>
      </c>
      <c r="B35" s="60">
        <v>301</v>
      </c>
      <c r="C35" s="59" t="s">
        <v>273</v>
      </c>
      <c r="D35" s="75" t="s">
        <v>372</v>
      </c>
      <c r="E35" s="78" t="s">
        <v>2</v>
      </c>
      <c r="F35" s="79">
        <v>6</v>
      </c>
      <c r="G35" s="71">
        <v>1.57</v>
      </c>
      <c r="H35" s="69">
        <f t="shared" si="2"/>
        <v>9.42</v>
      </c>
      <c r="I35" s="127">
        <f t="shared" si="3"/>
        <v>11.57247</v>
      </c>
    </row>
    <row r="36" spans="1:9" ht="36">
      <c r="A36" s="112" t="s">
        <v>373</v>
      </c>
      <c r="B36" s="60">
        <v>72132</v>
      </c>
      <c r="C36" s="59" t="s">
        <v>273</v>
      </c>
      <c r="D36" s="75" t="s">
        <v>365</v>
      </c>
      <c r="E36" s="78" t="s">
        <v>67</v>
      </c>
      <c r="F36" s="79">
        <v>0.28</v>
      </c>
      <c r="G36" s="71">
        <v>49.45</v>
      </c>
      <c r="H36" s="69">
        <f t="shared" si="2"/>
        <v>13.846000000000002</v>
      </c>
      <c r="I36" s="127">
        <f t="shared" si="3"/>
        <v>17.009811000000003</v>
      </c>
    </row>
    <row r="37" spans="1:9" ht="24">
      <c r="A37" s="112" t="s">
        <v>374</v>
      </c>
      <c r="B37" s="60">
        <v>87878</v>
      </c>
      <c r="C37" s="59" t="s">
        <v>273</v>
      </c>
      <c r="D37" s="68" t="s">
        <v>266</v>
      </c>
      <c r="E37" s="78" t="s">
        <v>67</v>
      </c>
      <c r="F37" s="79">
        <v>0.56</v>
      </c>
      <c r="G37" s="71">
        <v>2.68</v>
      </c>
      <c r="H37" s="69">
        <f t="shared" si="2"/>
        <v>1.5008000000000001</v>
      </c>
      <c r="I37" s="127">
        <f t="shared" si="3"/>
        <v>1.8437328</v>
      </c>
    </row>
    <row r="38" spans="1:9" ht="27.75" customHeight="1">
      <c r="A38" s="112" t="s">
        <v>375</v>
      </c>
      <c r="B38" s="60">
        <v>87530</v>
      </c>
      <c r="C38" s="59" t="s">
        <v>273</v>
      </c>
      <c r="D38" s="66" t="s">
        <v>267</v>
      </c>
      <c r="E38" s="78" t="s">
        <v>67</v>
      </c>
      <c r="F38" s="79">
        <v>0.56</v>
      </c>
      <c r="G38" s="71">
        <v>24.66</v>
      </c>
      <c r="H38" s="69">
        <f t="shared" si="2"/>
        <v>13.809600000000001</v>
      </c>
      <c r="I38" s="127">
        <f t="shared" si="3"/>
        <v>16.9650936</v>
      </c>
    </row>
    <row r="39" spans="1:9" ht="24">
      <c r="A39" s="112" t="s">
        <v>376</v>
      </c>
      <c r="B39" s="60">
        <v>94975</v>
      </c>
      <c r="C39" s="59" t="s">
        <v>273</v>
      </c>
      <c r="D39" s="66" t="s">
        <v>364</v>
      </c>
      <c r="E39" s="78" t="s">
        <v>259</v>
      </c>
      <c r="F39" s="79">
        <v>0.03</v>
      </c>
      <c r="G39" s="71">
        <v>300.41</v>
      </c>
      <c r="H39" s="69">
        <f t="shared" si="2"/>
        <v>9.0123</v>
      </c>
      <c r="I39" s="127">
        <f t="shared" si="3"/>
        <v>11.071610549999999</v>
      </c>
    </row>
    <row r="40" spans="1:9" ht="16.5" customHeight="1">
      <c r="A40" s="112" t="s">
        <v>377</v>
      </c>
      <c r="B40" s="60">
        <v>83656</v>
      </c>
      <c r="C40" s="59" t="s">
        <v>273</v>
      </c>
      <c r="D40" s="209" t="s">
        <v>369</v>
      </c>
      <c r="E40" s="210" t="s">
        <v>259</v>
      </c>
      <c r="F40" s="211">
        <f>(1.2-0.34)*(2*3.1416*0.35)</f>
        <v>1.8912431999999995</v>
      </c>
      <c r="G40" s="71">
        <v>133.59</v>
      </c>
      <c r="H40" s="69">
        <f t="shared" si="2"/>
        <v>252.65117908799994</v>
      </c>
      <c r="I40" s="127">
        <f t="shared" si="3"/>
        <v>310.3819735096079</v>
      </c>
    </row>
    <row r="41" spans="1:9" ht="16.5" customHeight="1">
      <c r="A41" s="112" t="s">
        <v>378</v>
      </c>
      <c r="B41" s="60">
        <v>94975</v>
      </c>
      <c r="C41" s="59" t="s">
        <v>273</v>
      </c>
      <c r="D41" s="75" t="s">
        <v>355</v>
      </c>
      <c r="E41" s="78" t="s">
        <v>259</v>
      </c>
      <c r="F41" s="79">
        <v>0.11</v>
      </c>
      <c r="G41" s="71">
        <v>300.41</v>
      </c>
      <c r="H41" s="69">
        <f t="shared" si="2"/>
        <v>33.045100000000005</v>
      </c>
      <c r="I41" s="127">
        <f t="shared" si="3"/>
        <v>40.59590535</v>
      </c>
    </row>
    <row r="42" spans="1:9" ht="24">
      <c r="A42" s="112" t="s">
        <v>379</v>
      </c>
      <c r="B42" s="60">
        <v>94975</v>
      </c>
      <c r="C42" s="59" t="s">
        <v>273</v>
      </c>
      <c r="D42" s="209" t="s">
        <v>362</v>
      </c>
      <c r="E42" s="78" t="s">
        <v>357</v>
      </c>
      <c r="F42" s="79">
        <v>0.12</v>
      </c>
      <c r="G42" s="71">
        <v>300.41</v>
      </c>
      <c r="H42" s="69">
        <f t="shared" si="2"/>
        <v>36.0492</v>
      </c>
      <c r="I42" s="127">
        <f t="shared" si="3"/>
        <v>44.286442199999996</v>
      </c>
    </row>
    <row r="43" spans="1:9" ht="16.5" customHeight="1">
      <c r="A43" s="219" t="s">
        <v>7</v>
      </c>
      <c r="B43" s="216"/>
      <c r="C43" s="216"/>
      <c r="D43" s="216"/>
      <c r="E43" s="216"/>
      <c r="F43" s="216"/>
      <c r="G43" s="217"/>
      <c r="H43" s="107">
        <f>SUM(H25:H42)</f>
        <v>1261.011479088</v>
      </c>
      <c r="I43" s="200">
        <f>SUM(I25:I42)</f>
        <v>1549.152602059608</v>
      </c>
    </row>
    <row r="44" spans="1:9" ht="16.5" customHeight="1">
      <c r="A44" s="128">
        <v>5</v>
      </c>
      <c r="B44" s="133"/>
      <c r="C44" s="133"/>
      <c r="D44" s="139" t="s">
        <v>54</v>
      </c>
      <c r="E44" s="133"/>
      <c r="F44" s="133"/>
      <c r="G44" s="133"/>
      <c r="H44" s="133"/>
      <c r="I44" s="133"/>
    </row>
    <row r="45" spans="1:9" ht="16.5" customHeight="1">
      <c r="A45" s="112" t="s">
        <v>31</v>
      </c>
      <c r="B45" s="117">
        <f>B13</f>
        <v>93358</v>
      </c>
      <c r="C45" s="59" t="s">
        <v>273</v>
      </c>
      <c r="D45" s="68" t="s">
        <v>211</v>
      </c>
      <c r="E45" s="70" t="s">
        <v>204</v>
      </c>
      <c r="F45" s="69">
        <v>2.94</v>
      </c>
      <c r="G45" s="71">
        <f>G13</f>
        <v>47.63</v>
      </c>
      <c r="H45" s="69">
        <f aca="true" t="shared" si="4" ref="H45:H50">F45*G45</f>
        <v>140.03220000000002</v>
      </c>
      <c r="I45" s="127">
        <f t="shared" si="0"/>
        <v>172.0295577</v>
      </c>
    </row>
    <row r="46" spans="1:9" ht="24">
      <c r="A46" s="112" t="s">
        <v>32</v>
      </c>
      <c r="B46" s="60">
        <v>72132</v>
      </c>
      <c r="C46" s="59" t="s">
        <v>273</v>
      </c>
      <c r="D46" s="68" t="s">
        <v>270</v>
      </c>
      <c r="E46" s="70" t="s">
        <v>203</v>
      </c>
      <c r="F46" s="69">
        <v>6.28</v>
      </c>
      <c r="G46" s="71">
        <v>49.45</v>
      </c>
      <c r="H46" s="69">
        <f t="shared" si="4"/>
        <v>310.54600000000005</v>
      </c>
      <c r="I46" s="127">
        <f t="shared" si="0"/>
        <v>381.50576100000006</v>
      </c>
    </row>
    <row r="47" spans="1:9" ht="16.5" customHeight="1">
      <c r="A47" s="112" t="s">
        <v>66</v>
      </c>
      <c r="B47" s="118" t="s">
        <v>221</v>
      </c>
      <c r="C47" s="59" t="s">
        <v>275</v>
      </c>
      <c r="D47" s="75" t="s">
        <v>97</v>
      </c>
      <c r="E47" s="78" t="s">
        <v>58</v>
      </c>
      <c r="F47" s="79">
        <v>0.5</v>
      </c>
      <c r="G47" s="71">
        <v>329.17</v>
      </c>
      <c r="H47" s="69">
        <f t="shared" si="4"/>
        <v>164.585</v>
      </c>
      <c r="I47" s="127">
        <f t="shared" si="0"/>
        <v>202.1926725</v>
      </c>
    </row>
    <row r="48" spans="1:9" ht="27.75" customHeight="1">
      <c r="A48" s="112" t="s">
        <v>358</v>
      </c>
      <c r="B48" s="80">
        <v>89744</v>
      </c>
      <c r="C48" s="59" t="s">
        <v>273</v>
      </c>
      <c r="D48" s="75" t="s">
        <v>268</v>
      </c>
      <c r="E48" s="78" t="s">
        <v>2</v>
      </c>
      <c r="F48" s="79">
        <v>1</v>
      </c>
      <c r="G48" s="71">
        <v>14.64</v>
      </c>
      <c r="H48" s="69">
        <f t="shared" si="4"/>
        <v>14.64</v>
      </c>
      <c r="I48" s="127">
        <f t="shared" si="0"/>
        <v>17.98524</v>
      </c>
    </row>
    <row r="49" spans="1:9" ht="16.5" customHeight="1">
      <c r="A49" s="112" t="s">
        <v>359</v>
      </c>
      <c r="B49" s="117">
        <f>B14</f>
        <v>94975</v>
      </c>
      <c r="C49" s="59" t="s">
        <v>273</v>
      </c>
      <c r="D49" s="75" t="s">
        <v>380</v>
      </c>
      <c r="E49" s="78" t="s">
        <v>204</v>
      </c>
      <c r="F49" s="79">
        <v>0.08</v>
      </c>
      <c r="G49" s="71">
        <f>G14</f>
        <v>300.41</v>
      </c>
      <c r="H49" s="69">
        <f t="shared" si="4"/>
        <v>24.0328</v>
      </c>
      <c r="I49" s="127">
        <f t="shared" si="0"/>
        <v>29.5242948</v>
      </c>
    </row>
    <row r="50" spans="1:9" ht="16.5" customHeight="1">
      <c r="A50" s="112" t="s">
        <v>360</v>
      </c>
      <c r="B50" s="60">
        <v>83682</v>
      </c>
      <c r="C50" s="59" t="s">
        <v>273</v>
      </c>
      <c r="D50" s="68" t="s">
        <v>206</v>
      </c>
      <c r="E50" s="70" t="s">
        <v>204</v>
      </c>
      <c r="F50" s="69">
        <v>0.39</v>
      </c>
      <c r="G50" s="71">
        <v>89.06</v>
      </c>
      <c r="H50" s="69">
        <f t="shared" si="4"/>
        <v>34.7334</v>
      </c>
      <c r="I50" s="127">
        <f t="shared" si="0"/>
        <v>42.6699819</v>
      </c>
    </row>
    <row r="51" spans="1:9" ht="16.5" customHeight="1">
      <c r="A51" s="220" t="s">
        <v>7</v>
      </c>
      <c r="B51" s="216"/>
      <c r="C51" s="216"/>
      <c r="D51" s="216"/>
      <c r="E51" s="216"/>
      <c r="F51" s="216"/>
      <c r="G51" s="217"/>
      <c r="H51" s="74">
        <f>SUM(H45:H50)</f>
        <v>688.5694</v>
      </c>
      <c r="I51" s="200">
        <f t="shared" si="0"/>
        <v>845.9075078999999</v>
      </c>
    </row>
    <row r="52" spans="1:9" ht="16.5" customHeight="1">
      <c r="A52" s="128">
        <v>6</v>
      </c>
      <c r="B52" s="130"/>
      <c r="C52" s="130"/>
      <c r="D52" s="129" t="s">
        <v>340</v>
      </c>
      <c r="E52" s="130"/>
      <c r="F52" s="131"/>
      <c r="G52" s="130"/>
      <c r="H52" s="130"/>
      <c r="I52" s="130"/>
    </row>
    <row r="53" spans="1:9" ht="16.5" customHeight="1">
      <c r="A53" s="112" t="s">
        <v>33</v>
      </c>
      <c r="B53" s="58" t="s">
        <v>88</v>
      </c>
      <c r="C53" s="58" t="s">
        <v>273</v>
      </c>
      <c r="D53" s="205" t="s">
        <v>339</v>
      </c>
      <c r="E53" s="70" t="s">
        <v>203</v>
      </c>
      <c r="F53" s="208">
        <v>12.62</v>
      </c>
      <c r="G53" s="71">
        <v>1.85</v>
      </c>
      <c r="H53" s="69">
        <f>F53*G53</f>
        <v>23.347</v>
      </c>
      <c r="I53" s="127">
        <f t="shared" si="0"/>
        <v>28.6817895</v>
      </c>
    </row>
    <row r="54" spans="1:9" ht="16.5" customHeight="1">
      <c r="A54" s="230" t="s">
        <v>7</v>
      </c>
      <c r="B54" s="216"/>
      <c r="C54" s="216"/>
      <c r="D54" s="216"/>
      <c r="E54" s="216"/>
      <c r="F54" s="216"/>
      <c r="G54" s="217"/>
      <c r="H54" s="74">
        <f>H53</f>
        <v>23.347</v>
      </c>
      <c r="I54" s="200">
        <f t="shared" si="0"/>
        <v>28.6817895</v>
      </c>
    </row>
    <row r="55" spans="1:9" ht="16.5" customHeight="1">
      <c r="A55" s="218" t="s">
        <v>62</v>
      </c>
      <c r="B55" s="216"/>
      <c r="C55" s="216"/>
      <c r="D55" s="216"/>
      <c r="E55" s="216"/>
      <c r="F55" s="216"/>
      <c r="G55" s="217"/>
      <c r="H55" s="104">
        <f>SUM(H8+H11+H23+H43+H51+H54)</f>
        <v>3383.263379088</v>
      </c>
      <c r="I55" s="240"/>
    </row>
    <row r="56" spans="1:9" ht="16.5" customHeight="1">
      <c r="A56" s="215" t="s">
        <v>322</v>
      </c>
      <c r="B56" s="216"/>
      <c r="C56" s="216"/>
      <c r="D56" s="216"/>
      <c r="E56" s="216"/>
      <c r="F56" s="216"/>
      <c r="G56" s="217"/>
      <c r="H56" s="212">
        <f>H55*0.2285</f>
        <v>773.075682121608</v>
      </c>
      <c r="I56" s="241"/>
    </row>
    <row r="57" spans="1:9" ht="16.5" customHeight="1">
      <c r="A57" s="218" t="s">
        <v>61</v>
      </c>
      <c r="B57" s="216"/>
      <c r="C57" s="216"/>
      <c r="D57" s="216"/>
      <c r="E57" s="216"/>
      <c r="F57" s="216"/>
      <c r="G57" s="217"/>
      <c r="H57" s="212">
        <f>SUM(H55:H56)</f>
        <v>4156.339061209608</v>
      </c>
      <c r="I57" s="200">
        <f>SUM(I8+I11+I23+I43+I51+I54)</f>
        <v>4156.339061209608</v>
      </c>
    </row>
    <row r="58" spans="3:9" ht="12.75">
      <c r="C58" s="50"/>
      <c r="D58" s="50"/>
      <c r="E58" s="50"/>
      <c r="F58" s="50"/>
      <c r="G58" s="50"/>
      <c r="H58" s="50"/>
      <c r="I58" s="50"/>
    </row>
    <row r="59" ht="12.75">
      <c r="G59" s="16"/>
    </row>
    <row r="60" ht="12.75">
      <c r="G60" s="46"/>
    </row>
    <row r="61" ht="12.75">
      <c r="G61" s="46"/>
    </row>
    <row r="64" ht="12.75">
      <c r="G64" s="46"/>
    </row>
    <row r="66" ht="12.75">
      <c r="G66" s="46"/>
    </row>
  </sheetData>
  <sheetProtection/>
  <mergeCells count="14">
    <mergeCell ref="A57:G57"/>
    <mergeCell ref="A23:G23"/>
    <mergeCell ref="A51:G51"/>
    <mergeCell ref="A54:G54"/>
    <mergeCell ref="A55:G55"/>
    <mergeCell ref="I55:I56"/>
    <mergeCell ref="A56:G56"/>
    <mergeCell ref="A43:G43"/>
    <mergeCell ref="C1:I1"/>
    <mergeCell ref="D2:G2"/>
    <mergeCell ref="D3:G3"/>
    <mergeCell ref="H3:I3"/>
    <mergeCell ref="A8:G8"/>
    <mergeCell ref="A11:G11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7.7109375" style="0" customWidth="1"/>
    <col min="3" max="3" width="54.57421875" style="0" customWidth="1"/>
    <col min="4" max="4" width="6.00390625" style="0" customWidth="1"/>
    <col min="6" max="6" width="11.140625" style="0" customWidth="1"/>
    <col min="7" max="7" width="12.57421875" style="0" customWidth="1"/>
    <col min="8" max="8" width="6.57421875" style="0" customWidth="1"/>
  </cols>
  <sheetData>
    <row r="1" spans="1:9" ht="19.5" customHeight="1">
      <c r="A1" s="242" t="s">
        <v>384</v>
      </c>
      <c r="B1" s="242"/>
      <c r="C1" s="242"/>
      <c r="D1" s="242"/>
      <c r="E1" s="242"/>
      <c r="F1" s="242"/>
      <c r="G1" s="242"/>
      <c r="H1" s="242"/>
      <c r="I1" s="242"/>
    </row>
    <row r="2" spans="1:9" ht="13.5" thickBot="1">
      <c r="A2" s="243"/>
      <c r="B2" s="243"/>
      <c r="C2" s="243"/>
      <c r="D2" s="243"/>
      <c r="E2" s="243"/>
      <c r="F2" s="243"/>
      <c r="G2" s="243"/>
      <c r="H2" s="243"/>
      <c r="I2" s="243"/>
    </row>
    <row r="3" spans="1:9" ht="13.5" thickBot="1">
      <c r="A3" s="244" t="s">
        <v>138</v>
      </c>
      <c r="B3" s="245"/>
      <c r="C3" s="245"/>
      <c r="D3" s="245"/>
      <c r="E3" s="245"/>
      <c r="F3" s="245"/>
      <c r="G3" s="245"/>
      <c r="H3" s="245"/>
      <c r="I3" s="246"/>
    </row>
    <row r="4" spans="1:9" ht="13.5" thickBot="1">
      <c r="A4" s="247" t="s">
        <v>139</v>
      </c>
      <c r="B4" s="248"/>
      <c r="C4" s="248"/>
      <c r="D4" s="248"/>
      <c r="E4" s="248"/>
      <c r="F4" s="248"/>
      <c r="G4" s="248"/>
      <c r="H4" s="248"/>
      <c r="I4" s="249"/>
    </row>
    <row r="5" spans="1:9" ht="12.75">
      <c r="A5" s="250"/>
      <c r="B5" s="251"/>
      <c r="C5" s="251"/>
      <c r="D5" s="251"/>
      <c r="E5" s="251"/>
      <c r="F5" s="252"/>
      <c r="G5" s="253" t="s">
        <v>140</v>
      </c>
      <c r="H5" s="254"/>
      <c r="I5" s="255"/>
    </row>
    <row r="6" spans="1:9" ht="12.75">
      <c r="A6" s="256"/>
      <c r="B6" s="257"/>
      <c r="C6" s="257"/>
      <c r="D6" s="257"/>
      <c r="E6" s="257"/>
      <c r="F6" s="258"/>
      <c r="G6" s="259" t="s">
        <v>325</v>
      </c>
      <c r="H6" s="260"/>
      <c r="I6" s="261"/>
    </row>
    <row r="7" spans="1:9" ht="12.75">
      <c r="A7" s="262"/>
      <c r="B7" s="263"/>
      <c r="C7" s="263"/>
      <c r="D7" s="263"/>
      <c r="E7" s="264"/>
      <c r="F7" s="265" t="s">
        <v>141</v>
      </c>
      <c r="G7" s="266"/>
      <c r="H7" s="266"/>
      <c r="I7" s="267"/>
    </row>
    <row r="8" spans="1:9" ht="12.75">
      <c r="A8" s="268"/>
      <c r="B8" s="269"/>
      <c r="C8" s="269"/>
      <c r="D8" s="269"/>
      <c r="E8" s="270"/>
      <c r="F8" s="271" t="s">
        <v>142</v>
      </c>
      <c r="G8" s="273" t="s">
        <v>143</v>
      </c>
      <c r="H8" s="18" t="s">
        <v>144</v>
      </c>
      <c r="I8" s="19" t="s">
        <v>145</v>
      </c>
    </row>
    <row r="9" spans="1:9" ht="12.75">
      <c r="A9" s="275"/>
      <c r="B9" s="276"/>
      <c r="C9" s="276"/>
      <c r="D9" s="276"/>
      <c r="E9" s="277"/>
      <c r="F9" s="272"/>
      <c r="G9" s="274"/>
      <c r="H9" s="20" t="s">
        <v>146</v>
      </c>
      <c r="I9" s="21">
        <v>0.2285</v>
      </c>
    </row>
    <row r="10" spans="1:9" ht="12.75">
      <c r="A10" s="2" t="s">
        <v>69</v>
      </c>
      <c r="B10" s="2"/>
      <c r="C10" s="278"/>
      <c r="D10" s="278"/>
      <c r="E10" s="278"/>
      <c r="F10" s="278"/>
      <c r="G10" s="278"/>
      <c r="H10" s="22"/>
      <c r="I10" s="23"/>
    </row>
    <row r="11" spans="1:9" ht="12.75">
      <c r="A11" s="279" t="s">
        <v>70</v>
      </c>
      <c r="B11" s="280" t="s">
        <v>147</v>
      </c>
      <c r="C11" s="278" t="s">
        <v>71</v>
      </c>
      <c r="D11" s="278" t="s">
        <v>72</v>
      </c>
      <c r="E11" s="278" t="s">
        <v>73</v>
      </c>
      <c r="F11" s="282" t="s">
        <v>74</v>
      </c>
      <c r="G11" s="282"/>
      <c r="H11" s="24"/>
      <c r="I11" s="25"/>
    </row>
    <row r="12" spans="1:9" ht="12.75">
      <c r="A12" s="279"/>
      <c r="B12" s="281"/>
      <c r="C12" s="278"/>
      <c r="D12" s="278"/>
      <c r="E12" s="278"/>
      <c r="F12" s="5" t="s">
        <v>75</v>
      </c>
      <c r="G12" s="5" t="s">
        <v>61</v>
      </c>
      <c r="H12" s="24"/>
      <c r="I12" s="25"/>
    </row>
    <row r="13" spans="1:9" ht="12.75">
      <c r="A13" s="6"/>
      <c r="B13" s="2"/>
      <c r="C13" s="7"/>
      <c r="D13" s="4"/>
      <c r="E13" s="4"/>
      <c r="F13" s="3"/>
      <c r="G13" s="8"/>
      <c r="H13" s="24"/>
      <c r="I13" s="25"/>
    </row>
    <row r="14" spans="1:9" ht="12.75">
      <c r="A14" s="26">
        <v>1</v>
      </c>
      <c r="B14" s="6"/>
      <c r="C14" s="27" t="s">
        <v>76</v>
      </c>
      <c r="D14" s="28"/>
      <c r="E14" s="28"/>
      <c r="F14" s="28"/>
      <c r="G14" s="29"/>
      <c r="H14" s="30"/>
      <c r="I14" s="25"/>
    </row>
    <row r="15" spans="1:9" ht="38.25">
      <c r="A15" s="31" t="s">
        <v>5</v>
      </c>
      <c r="B15" s="32" t="s">
        <v>148</v>
      </c>
      <c r="C15" s="33" t="s">
        <v>320</v>
      </c>
      <c r="D15" s="12" t="s">
        <v>67</v>
      </c>
      <c r="E15" s="13">
        <v>3</v>
      </c>
      <c r="F15" s="9">
        <v>300.54</v>
      </c>
      <c r="G15" s="9">
        <f>ROUND(E15*F15,2)</f>
        <v>901.62</v>
      </c>
      <c r="H15" s="34"/>
      <c r="I15" s="25"/>
    </row>
    <row r="16" spans="1:9" ht="15" customHeight="1">
      <c r="A16" s="283"/>
      <c r="B16" s="283"/>
      <c r="C16" s="284"/>
      <c r="D16" s="284"/>
      <c r="E16" s="284"/>
      <c r="F16" s="284"/>
      <c r="G16" s="35">
        <f>SUM(G15)</f>
        <v>901.62</v>
      </c>
      <c r="H16" s="24"/>
      <c r="I16" s="25"/>
    </row>
    <row r="17" spans="1:9" ht="16.5" customHeight="1">
      <c r="A17" s="10"/>
      <c r="B17" s="10"/>
      <c r="C17" s="285" t="s">
        <v>202</v>
      </c>
      <c r="D17" s="286"/>
      <c r="E17" s="286"/>
      <c r="F17" s="286"/>
      <c r="G17" s="11">
        <v>206.03</v>
      </c>
      <c r="H17" s="24"/>
      <c r="I17" s="25"/>
    </row>
    <row r="18" spans="1:9" ht="16.5" customHeight="1">
      <c r="A18" s="284" t="s">
        <v>77</v>
      </c>
      <c r="B18" s="284"/>
      <c r="C18" s="284"/>
      <c r="D18" s="284"/>
      <c r="E18" s="284"/>
      <c r="F18" s="284"/>
      <c r="G18" s="36">
        <f>SUM(G16+G17)</f>
        <v>1107.65</v>
      </c>
      <c r="H18" s="24"/>
      <c r="I18" s="25"/>
    </row>
    <row r="19" spans="1:9" ht="18" customHeight="1">
      <c r="A19" s="37"/>
      <c r="B19" s="37"/>
      <c r="C19" s="38" t="s">
        <v>149</v>
      </c>
      <c r="D19" s="39" t="s">
        <v>78</v>
      </c>
      <c r="E19" s="40">
        <v>1</v>
      </c>
      <c r="F19" s="41">
        <f>G18</f>
        <v>1107.65</v>
      </c>
      <c r="G19" s="42">
        <f>E19*F19</f>
        <v>1107.65</v>
      </c>
      <c r="H19" s="43"/>
      <c r="I19" s="44"/>
    </row>
    <row r="20" ht="12.75">
      <c r="G20" s="46"/>
    </row>
    <row r="24" spans="4:8" ht="15">
      <c r="D24" s="287"/>
      <c r="E24" s="288"/>
      <c r="F24" s="288"/>
      <c r="G24" s="288"/>
      <c r="H24" s="288"/>
    </row>
    <row r="25" spans="4:8" ht="12.75">
      <c r="D25" s="237"/>
      <c r="E25" s="288"/>
      <c r="F25" s="288"/>
      <c r="G25" s="288"/>
      <c r="H25" s="288"/>
    </row>
    <row r="26" spans="4:8" ht="15">
      <c r="D26" s="287"/>
      <c r="E26" s="288"/>
      <c r="F26" s="288"/>
      <c r="G26" s="288"/>
      <c r="H26" s="288"/>
    </row>
    <row r="27" ht="15">
      <c r="E27" s="45"/>
    </row>
  </sheetData>
  <sheetProtection/>
  <mergeCells count="27">
    <mergeCell ref="A16:F16"/>
    <mergeCell ref="C17:F17"/>
    <mergeCell ref="A18:F18"/>
    <mergeCell ref="D24:H24"/>
    <mergeCell ref="D25:H25"/>
    <mergeCell ref="D26:H26"/>
    <mergeCell ref="C10:G10"/>
    <mergeCell ref="A11:A12"/>
    <mergeCell ref="B11:B12"/>
    <mergeCell ref="C11:C12"/>
    <mergeCell ref="D11:D12"/>
    <mergeCell ref="E11:E12"/>
    <mergeCell ref="F11:G11"/>
    <mergeCell ref="A6:F6"/>
    <mergeCell ref="G6:I6"/>
    <mergeCell ref="A7:E7"/>
    <mergeCell ref="F7:I7"/>
    <mergeCell ref="A8:E8"/>
    <mergeCell ref="F8:F9"/>
    <mergeCell ref="G8:G9"/>
    <mergeCell ref="A9:E9"/>
    <mergeCell ref="A1:I1"/>
    <mergeCell ref="A2:I2"/>
    <mergeCell ref="A3:I3"/>
    <mergeCell ref="A4:I4"/>
    <mergeCell ref="A5:F5"/>
    <mergeCell ref="G5:I5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3.00390625" style="0" customWidth="1"/>
    <col min="3" max="3" width="12.140625" style="0" customWidth="1"/>
    <col min="4" max="4" width="15.140625" style="0" customWidth="1"/>
    <col min="5" max="5" width="15.421875" style="0" customWidth="1"/>
    <col min="7" max="7" width="12.140625" style="0" customWidth="1"/>
  </cols>
  <sheetData>
    <row r="2" spans="1:5" ht="12.75">
      <c r="A2" s="289" t="s">
        <v>84</v>
      </c>
      <c r="B2" s="237"/>
      <c r="C2" s="289"/>
      <c r="D2" s="289"/>
      <c r="E2" s="289"/>
    </row>
    <row r="3" spans="1:5" ht="12.75">
      <c r="A3" s="14"/>
      <c r="B3" s="14"/>
      <c r="C3" s="14"/>
      <c r="D3" s="14"/>
      <c r="E3" s="14"/>
    </row>
    <row r="4" spans="1:5" ht="12.75">
      <c r="A4" s="197" t="s">
        <v>384</v>
      </c>
      <c r="B4" s="197"/>
      <c r="C4" s="197"/>
      <c r="D4" s="198"/>
      <c r="E4" s="198"/>
    </row>
    <row r="5" ht="18">
      <c r="E5" s="49"/>
    </row>
    <row r="6" ht="12.75">
      <c r="A6" s="14" t="s">
        <v>385</v>
      </c>
    </row>
    <row r="7" ht="12.75">
      <c r="A7" s="50"/>
    </row>
    <row r="8" ht="12.75">
      <c r="A8" s="14" t="s">
        <v>155</v>
      </c>
    </row>
    <row r="9" spans="1:3" ht="13.5" thickBot="1">
      <c r="A9" s="14"/>
      <c r="B9" s="14"/>
      <c r="C9" s="14"/>
    </row>
    <row r="10" spans="1:5" ht="31.5" customHeight="1" thickBot="1">
      <c r="A10" s="290" t="s">
        <v>155</v>
      </c>
      <c r="B10" s="291"/>
      <c r="C10" s="291"/>
      <c r="D10" s="291"/>
      <c r="E10" s="292"/>
    </row>
    <row r="11" spans="1:5" ht="23.25" customHeight="1" thickBot="1">
      <c r="A11" s="92" t="s">
        <v>79</v>
      </c>
      <c r="B11" s="92" t="s">
        <v>2</v>
      </c>
      <c r="C11" s="92" t="s">
        <v>80</v>
      </c>
      <c r="D11" s="92" t="s">
        <v>4</v>
      </c>
      <c r="E11" s="92" t="s">
        <v>81</v>
      </c>
    </row>
    <row r="12" spans="1:7" ht="30.75" customHeight="1">
      <c r="A12" s="98" t="s">
        <v>412</v>
      </c>
      <c r="B12" s="93" t="s">
        <v>2</v>
      </c>
      <c r="C12" s="93">
        <v>1</v>
      </c>
      <c r="D12" s="146">
        <f>'Banheiro +TS'!H105</f>
        <v>12182.685113479609</v>
      </c>
      <c r="E12" s="99">
        <f>C12*D12</f>
        <v>12182.685113479609</v>
      </c>
      <c r="G12" s="61"/>
    </row>
    <row r="13" spans="1:7" ht="45" customHeight="1">
      <c r="A13" s="98" t="s">
        <v>413</v>
      </c>
      <c r="B13" s="93" t="s">
        <v>2</v>
      </c>
      <c r="C13" s="93">
        <v>77</v>
      </c>
      <c r="D13" s="146">
        <f>'TS+Filtro+S'!H57</f>
        <v>4156.339061209608</v>
      </c>
      <c r="E13" s="99">
        <f>C13*D13</f>
        <v>320038.10771313985</v>
      </c>
      <c r="G13" s="61"/>
    </row>
    <row r="14" spans="1:5" ht="14.25">
      <c r="A14" s="100" t="s">
        <v>82</v>
      </c>
      <c r="B14" s="94" t="s">
        <v>2</v>
      </c>
      <c r="C14" s="94">
        <v>1</v>
      </c>
      <c r="D14" s="95">
        <f>'Placa '!G18</f>
        <v>1107.65</v>
      </c>
      <c r="E14" s="99">
        <f>C14*D14</f>
        <v>1107.65</v>
      </c>
    </row>
    <row r="15" spans="1:7" ht="15.75" thickBot="1">
      <c r="A15" s="101" t="s">
        <v>61</v>
      </c>
      <c r="B15" s="102" t="s">
        <v>83</v>
      </c>
      <c r="C15" s="102" t="s">
        <v>83</v>
      </c>
      <c r="D15" s="102" t="s">
        <v>83</v>
      </c>
      <c r="E15" s="103">
        <f>SUM(E12:E14)</f>
        <v>333328.4428266195</v>
      </c>
      <c r="G15" s="46"/>
    </row>
    <row r="16" spans="1:5" ht="12.75">
      <c r="A16" s="50"/>
      <c r="B16" s="50"/>
      <c r="C16" s="50"/>
      <c r="D16" s="50"/>
      <c r="E16" s="50"/>
    </row>
    <row r="17" spans="1:5" ht="12.75">
      <c r="A17" s="14"/>
      <c r="B17" s="50"/>
      <c r="C17" s="50"/>
      <c r="D17" s="50"/>
      <c r="E17" s="96"/>
    </row>
    <row r="18" spans="1:5" ht="12.75">
      <c r="A18" s="14"/>
      <c r="B18" s="50"/>
      <c r="C18" s="50"/>
      <c r="D18" s="50"/>
      <c r="E18" s="96"/>
    </row>
    <row r="19" spans="1:6" ht="12.75">
      <c r="A19" s="14"/>
      <c r="B19" s="50"/>
      <c r="C19" s="50"/>
      <c r="D19" s="50"/>
      <c r="E19" s="97"/>
      <c r="F19" s="46"/>
    </row>
    <row r="20" spans="1:5" ht="12.75">
      <c r="A20" s="50"/>
      <c r="B20" s="50"/>
      <c r="C20" s="50"/>
      <c r="D20" s="50"/>
      <c r="E20" s="199"/>
    </row>
    <row r="21" ht="12.75">
      <c r="E21" s="55"/>
    </row>
    <row r="22" ht="12.75">
      <c r="E22" s="55"/>
    </row>
  </sheetData>
  <sheetProtection/>
  <mergeCells count="2">
    <mergeCell ref="A2:E2"/>
    <mergeCell ref="A10:E10"/>
  </mergeCells>
  <printOptions/>
  <pageMargins left="0.511811024" right="0.511811024" top="0.787401575" bottom="0.787401575" header="0.31496062" footer="0.3149606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9">
      <selection activeCell="A30" sqref="A30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" width="11.8515625" style="0" customWidth="1"/>
    <col min="4" max="4" width="13.00390625" style="0" customWidth="1"/>
    <col min="5" max="5" width="12.421875" style="0" customWidth="1"/>
    <col min="6" max="6" width="12.00390625" style="0" customWidth="1"/>
    <col min="7" max="7" width="10.8515625" style="0" customWidth="1"/>
    <col min="8" max="8" width="11.28125" style="0" customWidth="1"/>
    <col min="9" max="10" width="11.00390625" style="0" customWidth="1"/>
    <col min="11" max="11" width="11.28125" style="0" customWidth="1"/>
    <col min="12" max="12" width="12.140625" style="0" customWidth="1"/>
    <col min="13" max="13" width="11.28125" style="0" customWidth="1"/>
    <col min="15" max="15" width="16.00390625" style="0" customWidth="1"/>
    <col min="16" max="16" width="12.7109375" style="0" customWidth="1"/>
  </cols>
  <sheetData>
    <row r="2" spans="1:5" ht="12.75">
      <c r="A2" s="197" t="s">
        <v>384</v>
      </c>
      <c r="B2" s="197"/>
      <c r="C2" s="197"/>
      <c r="D2" s="198"/>
      <c r="E2" s="198"/>
    </row>
    <row r="3" ht="18">
      <c r="E3" s="49"/>
    </row>
    <row r="4" ht="12.75">
      <c r="A4" s="14" t="s">
        <v>385</v>
      </c>
    </row>
    <row r="5" ht="12.75">
      <c r="A5" s="50"/>
    </row>
    <row r="6" spans="1:3" ht="12.75">
      <c r="A6" s="14" t="s">
        <v>155</v>
      </c>
      <c r="B6" s="14"/>
      <c r="C6" s="14"/>
    </row>
    <row r="7" ht="12.75">
      <c r="A7" s="50"/>
    </row>
    <row r="8" spans="1:13" ht="16.5" customHeight="1">
      <c r="A8" s="293" t="s">
        <v>156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</row>
    <row r="10" spans="1:13" ht="16.5" customHeight="1">
      <c r="A10" s="294" t="s">
        <v>0</v>
      </c>
      <c r="B10" s="294" t="s">
        <v>157</v>
      </c>
      <c r="C10" s="296" t="s">
        <v>312</v>
      </c>
      <c r="D10" s="297"/>
      <c r="E10" s="297"/>
      <c r="F10" s="297"/>
      <c r="G10" s="297"/>
      <c r="H10" s="297"/>
      <c r="I10" s="51"/>
      <c r="J10" s="51"/>
      <c r="K10" s="51"/>
      <c r="L10" s="51"/>
      <c r="M10" s="298" t="s">
        <v>61</v>
      </c>
    </row>
    <row r="11" spans="1:13" ht="16.5" customHeight="1">
      <c r="A11" s="295"/>
      <c r="B11" s="295"/>
      <c r="C11" s="52" t="s">
        <v>158</v>
      </c>
      <c r="D11" s="52" t="s">
        <v>159</v>
      </c>
      <c r="E11" s="53" t="s">
        <v>160</v>
      </c>
      <c r="F11" s="53" t="s">
        <v>161</v>
      </c>
      <c r="G11" s="53" t="s">
        <v>162</v>
      </c>
      <c r="H11" s="53" t="s">
        <v>163</v>
      </c>
      <c r="I11" s="53" t="s">
        <v>164</v>
      </c>
      <c r="J11" s="53" t="s">
        <v>165</v>
      </c>
      <c r="K11" s="53" t="s">
        <v>166</v>
      </c>
      <c r="L11" s="53" t="s">
        <v>167</v>
      </c>
      <c r="M11" s="298"/>
    </row>
    <row r="12" spans="1:13" ht="25.5" customHeight="1">
      <c r="A12" s="190">
        <v>1</v>
      </c>
      <c r="B12" s="191" t="s">
        <v>168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</row>
    <row r="13" spans="1:13" ht="16.5" customHeight="1">
      <c r="A13" s="196"/>
      <c r="B13" s="184" t="s">
        <v>169</v>
      </c>
      <c r="C13" s="86">
        <f>RESUMO!C14</f>
        <v>1</v>
      </c>
      <c r="D13" s="86"/>
      <c r="E13" s="86"/>
      <c r="F13" s="86"/>
      <c r="G13" s="86"/>
      <c r="H13" s="86"/>
      <c r="I13" s="86"/>
      <c r="J13" s="86"/>
      <c r="K13" s="86"/>
      <c r="L13" s="86"/>
      <c r="M13" s="86">
        <f>C13</f>
        <v>1</v>
      </c>
    </row>
    <row r="14" spans="1:13" ht="16.5" customHeight="1">
      <c r="A14" s="196"/>
      <c r="B14" s="184" t="s">
        <v>170</v>
      </c>
      <c r="C14" s="185">
        <f>RESUMO!E14</f>
        <v>1107.65</v>
      </c>
      <c r="D14" s="86"/>
      <c r="E14" s="86"/>
      <c r="F14" s="86"/>
      <c r="G14" s="86"/>
      <c r="H14" s="86"/>
      <c r="I14" s="86"/>
      <c r="J14" s="86"/>
      <c r="K14" s="86"/>
      <c r="L14" s="86"/>
      <c r="M14" s="54">
        <f>C14</f>
        <v>1107.65</v>
      </c>
    </row>
    <row r="15" spans="1:13" ht="16.5" customHeight="1">
      <c r="A15" s="196"/>
      <c r="B15" s="184" t="s">
        <v>171</v>
      </c>
      <c r="C15" s="186">
        <f>C14/M25</f>
        <v>0.0033229987534431423</v>
      </c>
      <c r="D15" s="186"/>
      <c r="E15" s="86"/>
      <c r="F15" s="86"/>
      <c r="G15" s="86"/>
      <c r="H15" s="86"/>
      <c r="I15" s="86"/>
      <c r="J15" s="86"/>
      <c r="K15" s="86"/>
      <c r="L15" s="86"/>
      <c r="M15" s="186">
        <f>C15</f>
        <v>0.0033229987534431423</v>
      </c>
    </row>
    <row r="16" spans="1:16" ht="48" customHeight="1">
      <c r="A16" s="193">
        <v>2</v>
      </c>
      <c r="B16" s="194" t="s">
        <v>414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O16" s="50"/>
      <c r="P16" s="55"/>
    </row>
    <row r="17" spans="1:16" ht="16.5" customHeight="1">
      <c r="A17" s="196"/>
      <c r="B17" s="184" t="s">
        <v>169</v>
      </c>
      <c r="C17" s="86">
        <v>1</v>
      </c>
      <c r="D17" s="86"/>
      <c r="E17" s="86"/>
      <c r="F17" s="86"/>
      <c r="G17" s="86"/>
      <c r="H17" s="86"/>
      <c r="I17" s="86"/>
      <c r="J17" s="86"/>
      <c r="K17" s="86"/>
      <c r="L17" s="86"/>
      <c r="M17" s="86">
        <f>SUM(C17:L17)</f>
        <v>1</v>
      </c>
      <c r="P17" s="50"/>
    </row>
    <row r="18" spans="1:13" ht="16.5" customHeight="1">
      <c r="A18" s="196"/>
      <c r="B18" s="184" t="s">
        <v>170</v>
      </c>
      <c r="C18" s="187">
        <f>C17*RESUMO!D12</f>
        <v>12182.685113479609</v>
      </c>
      <c r="D18" s="187"/>
      <c r="E18" s="187"/>
      <c r="F18" s="188"/>
      <c r="G18" s="187"/>
      <c r="H18" s="187"/>
      <c r="I18" s="187"/>
      <c r="J18" s="187"/>
      <c r="K18" s="187"/>
      <c r="L18" s="187"/>
      <c r="M18" s="54">
        <f>SUM(C18:L18)</f>
        <v>12182.685113479609</v>
      </c>
    </row>
    <row r="19" spans="1:15" ht="16.5" customHeight="1">
      <c r="A19" s="196"/>
      <c r="B19" s="184" t="s">
        <v>171</v>
      </c>
      <c r="C19" s="186">
        <f>C18/M25</f>
        <v>0.03654859156383611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>
        <f>SUM(C19:L19)</f>
        <v>0.03654859156383611</v>
      </c>
      <c r="O19" s="55"/>
    </row>
    <row r="20" spans="1:13" ht="36.75" customHeight="1">
      <c r="A20" s="193">
        <v>3</v>
      </c>
      <c r="B20" s="194" t="s">
        <v>415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</row>
    <row r="21" spans="1:13" ht="12.75">
      <c r="A21" s="196"/>
      <c r="B21" s="184" t="s">
        <v>169</v>
      </c>
      <c r="C21" s="86">
        <v>8</v>
      </c>
      <c r="D21" s="86">
        <v>8</v>
      </c>
      <c r="E21" s="86">
        <v>8</v>
      </c>
      <c r="F21" s="86">
        <v>8</v>
      </c>
      <c r="G21" s="86">
        <v>8</v>
      </c>
      <c r="H21" s="86">
        <v>8</v>
      </c>
      <c r="I21" s="86">
        <v>8</v>
      </c>
      <c r="J21" s="86">
        <v>7</v>
      </c>
      <c r="K21" s="86">
        <v>7</v>
      </c>
      <c r="L21" s="86">
        <v>7</v>
      </c>
      <c r="M21" s="86">
        <f>SUM(C21:L21)</f>
        <v>77</v>
      </c>
    </row>
    <row r="22" spans="1:13" ht="12.75">
      <c r="A22" s="196"/>
      <c r="B22" s="184" t="s">
        <v>170</v>
      </c>
      <c r="C22" s="187">
        <f>C21*RESUMO!D13</f>
        <v>33250.712489676866</v>
      </c>
      <c r="D22" s="187">
        <f>D21*RESUMO!D13</f>
        <v>33250.712489676866</v>
      </c>
      <c r="E22" s="187">
        <f>E21*RESUMO!D13</f>
        <v>33250.712489676866</v>
      </c>
      <c r="F22" s="187">
        <f>F21*RESUMO!D13</f>
        <v>33250.712489676866</v>
      </c>
      <c r="G22" s="187">
        <f>G21*RESUMO!D13</f>
        <v>33250.712489676866</v>
      </c>
      <c r="H22" s="187">
        <f>H21*RESUMO!D13</f>
        <v>33250.712489676866</v>
      </c>
      <c r="I22" s="187">
        <f>I21*RESUMO!D13</f>
        <v>33250.712489676866</v>
      </c>
      <c r="J22" s="187">
        <f>J21*RESUMO!D13</f>
        <v>29094.373428467257</v>
      </c>
      <c r="K22" s="187">
        <f>K21*RESUMO!D13</f>
        <v>29094.373428467257</v>
      </c>
      <c r="L22" s="187">
        <f>L21*RESUMO!D13</f>
        <v>29094.373428467257</v>
      </c>
      <c r="M22" s="54">
        <f>SUM(C22:L22)</f>
        <v>320038.10771313985</v>
      </c>
    </row>
    <row r="23" spans="1:13" ht="12.75">
      <c r="A23" s="196"/>
      <c r="B23" s="184" t="s">
        <v>171</v>
      </c>
      <c r="C23" s="214">
        <f>C22/M25</f>
        <v>0.09975360100599696</v>
      </c>
      <c r="D23" s="186">
        <f>D22/M25</f>
        <v>0.09975360100599696</v>
      </c>
      <c r="E23" s="186">
        <f>E22/M25</f>
        <v>0.09975360100599696</v>
      </c>
      <c r="F23" s="214">
        <f>F22/M25</f>
        <v>0.09975360100599696</v>
      </c>
      <c r="G23" s="214">
        <f>G22/M25</f>
        <v>0.09975360100599696</v>
      </c>
      <c r="H23" s="214">
        <f>H22/M25</f>
        <v>0.09975360100599696</v>
      </c>
      <c r="I23" s="186">
        <f>I22/M25</f>
        <v>0.09975360100599696</v>
      </c>
      <c r="J23" s="186">
        <f>J22/M25</f>
        <v>0.08728440088024735</v>
      </c>
      <c r="K23" s="186">
        <f>K22/M25</f>
        <v>0.08728440088024735</v>
      </c>
      <c r="L23" s="186">
        <f>L22/M25</f>
        <v>0.08728440088024735</v>
      </c>
      <c r="M23" s="186">
        <f>SUM(C23:L23)</f>
        <v>0.9601284096827208</v>
      </c>
    </row>
    <row r="24" spans="1:13" ht="12.75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1"/>
    </row>
    <row r="25" spans="1:13" ht="12.75">
      <c r="A25" s="196"/>
      <c r="B25" s="184" t="s">
        <v>172</v>
      </c>
      <c r="C25" s="185">
        <f>SUM(C14+C18+C22)</f>
        <v>46541.047603156476</v>
      </c>
      <c r="D25" s="185">
        <f aca="true" t="shared" si="0" ref="D25:L25">SUM(D14+D18+D22)</f>
        <v>33250.712489676866</v>
      </c>
      <c r="E25" s="185">
        <f t="shared" si="0"/>
        <v>33250.712489676866</v>
      </c>
      <c r="F25" s="185">
        <f t="shared" si="0"/>
        <v>33250.712489676866</v>
      </c>
      <c r="G25" s="201">
        <f>SUM(G14+G18+G22)</f>
        <v>33250.712489676866</v>
      </c>
      <c r="H25" s="185">
        <f t="shared" si="0"/>
        <v>33250.712489676866</v>
      </c>
      <c r="I25" s="201">
        <f>SUM(I14+I18+I22)</f>
        <v>33250.712489676866</v>
      </c>
      <c r="J25" s="201">
        <f>SUM(J14+J18+J22)</f>
        <v>29094.373428467257</v>
      </c>
      <c r="K25" s="185">
        <f t="shared" si="0"/>
        <v>29094.373428467257</v>
      </c>
      <c r="L25" s="185">
        <f t="shared" si="0"/>
        <v>29094.373428467257</v>
      </c>
      <c r="M25" s="56">
        <f>SUM(M14+M18+M22)</f>
        <v>333328.44282661943</v>
      </c>
    </row>
    <row r="26" spans="1:13" ht="12.75">
      <c r="A26" s="196"/>
      <c r="B26" s="184" t="s">
        <v>321</v>
      </c>
      <c r="C26" s="186">
        <f>C25/M25</f>
        <v>0.13962519132327622</v>
      </c>
      <c r="D26" s="186">
        <f>D25/M25</f>
        <v>0.09975360100599696</v>
      </c>
      <c r="E26" s="186">
        <f>E25/M25</f>
        <v>0.09975360100599696</v>
      </c>
      <c r="F26" s="186">
        <f>F25/M25</f>
        <v>0.09975360100599696</v>
      </c>
      <c r="G26" s="186">
        <f>G25/M25</f>
        <v>0.09975360100599696</v>
      </c>
      <c r="H26" s="186">
        <f>H25/M25</f>
        <v>0.09975360100599696</v>
      </c>
      <c r="I26" s="186">
        <f>I25/M25</f>
        <v>0.09975360100599696</v>
      </c>
      <c r="J26" s="186">
        <f>J25/M25</f>
        <v>0.08728440088024735</v>
      </c>
      <c r="K26" s="186">
        <f>K25/M25</f>
        <v>0.08728440088024735</v>
      </c>
      <c r="L26" s="186">
        <f>L25/M25</f>
        <v>0.08728440088024735</v>
      </c>
      <c r="M26" s="57">
        <v>1</v>
      </c>
    </row>
    <row r="27" spans="1:13" ht="12.75">
      <c r="A27" s="196"/>
      <c r="B27" s="184" t="s">
        <v>173</v>
      </c>
      <c r="C27" s="186">
        <f>SUM(C15+C19+C23)</f>
        <v>0.13962519132327622</v>
      </c>
      <c r="D27" s="186">
        <f>SUM(C26+D26)</f>
        <v>0.23937879232927317</v>
      </c>
      <c r="E27" s="186">
        <f aca="true" t="shared" si="1" ref="E27:L27">SUM(D27+E26)</f>
        <v>0.3391323933352701</v>
      </c>
      <c r="F27" s="186">
        <f t="shared" si="1"/>
        <v>0.43888599434126707</v>
      </c>
      <c r="G27" s="186">
        <f t="shared" si="1"/>
        <v>0.538639595347264</v>
      </c>
      <c r="H27" s="186">
        <f t="shared" si="1"/>
        <v>0.638393196353261</v>
      </c>
      <c r="I27" s="186">
        <f t="shared" si="1"/>
        <v>0.7381467973592579</v>
      </c>
      <c r="J27" s="186">
        <f t="shared" si="1"/>
        <v>0.8254311982395053</v>
      </c>
      <c r="K27" s="186">
        <f t="shared" si="1"/>
        <v>0.9127155991197526</v>
      </c>
      <c r="L27" s="186">
        <f t="shared" si="1"/>
        <v>1</v>
      </c>
      <c r="M27" s="57">
        <v>1</v>
      </c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12.7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ht="12.7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</sheetData>
  <sheetProtection/>
  <mergeCells count="6">
    <mergeCell ref="A8:M8"/>
    <mergeCell ref="A10:A11"/>
    <mergeCell ref="B10:B11"/>
    <mergeCell ref="C10:H10"/>
    <mergeCell ref="M10:M11"/>
    <mergeCell ref="A24:M24"/>
  </mergeCells>
  <printOptions/>
  <pageMargins left="0.511811024" right="0.511811024" top="0.787401575" bottom="0.787401575" header="0.31496062" footer="0.3149606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22">
      <selection activeCell="I6" sqref="I6"/>
    </sheetView>
  </sheetViews>
  <sheetFormatPr defaultColWidth="9.140625" defaultRowHeight="12.75"/>
  <cols>
    <col min="1" max="1" width="4.00390625" style="148" customWidth="1"/>
    <col min="2" max="2" width="9.140625" style="148" customWidth="1"/>
    <col min="3" max="3" width="37.421875" style="148" customWidth="1"/>
    <col min="4" max="4" width="6.140625" style="148" customWidth="1"/>
    <col min="5" max="5" width="10.00390625" style="148" customWidth="1"/>
    <col min="6" max="6" width="9.8515625" style="149" customWidth="1"/>
    <col min="7" max="7" width="9.8515625" style="148" bestFit="1" customWidth="1"/>
    <col min="8" max="8" width="15.00390625" style="148" customWidth="1"/>
    <col min="9" max="9" width="14.7109375" style="148" customWidth="1"/>
    <col min="10" max="10" width="15.57421875" style="148" customWidth="1"/>
    <col min="11" max="11" width="3.57421875" style="148" customWidth="1"/>
    <col min="12" max="13" width="9.140625" style="148" customWidth="1"/>
    <col min="14" max="14" width="25.140625" style="148" bestFit="1" customWidth="1"/>
    <col min="15" max="15" width="11.7109375" style="148" customWidth="1"/>
    <col min="16" max="16384" width="9.140625" style="148" customWidth="1"/>
  </cols>
  <sheetData>
    <row r="1" ht="15.75">
      <c r="A1" s="147" t="s">
        <v>386</v>
      </c>
    </row>
    <row r="2" spans="1:3" ht="15.75">
      <c r="A2" s="147" t="s">
        <v>385</v>
      </c>
      <c r="B2" s="147"/>
      <c r="C2" s="147"/>
    </row>
    <row r="3" ht="15.75">
      <c r="A3" s="147" t="s">
        <v>155</v>
      </c>
    </row>
    <row r="5" spans="1:6" ht="15.75">
      <c r="A5" s="356" t="s">
        <v>277</v>
      </c>
      <c r="B5" s="357"/>
      <c r="C5" s="357"/>
      <c r="D5" s="357"/>
      <c r="E5" s="357"/>
      <c r="F5" s="357"/>
    </row>
    <row r="6" spans="1:9" ht="15.75" customHeight="1">
      <c r="A6" s="150">
        <v>1</v>
      </c>
      <c r="B6" s="358" t="s">
        <v>278</v>
      </c>
      <c r="C6" s="358"/>
      <c r="D6" s="358"/>
      <c r="E6" s="358"/>
      <c r="F6" s="335"/>
      <c r="H6" s="151"/>
      <c r="I6" s="152"/>
    </row>
    <row r="7" spans="1:10" ht="15.75" customHeight="1">
      <c r="A7" s="153" t="s">
        <v>5</v>
      </c>
      <c r="B7" s="335" t="s">
        <v>279</v>
      </c>
      <c r="C7" s="335"/>
      <c r="D7" s="335"/>
      <c r="E7" s="335"/>
      <c r="F7" s="154">
        <v>0.004</v>
      </c>
      <c r="H7" s="156"/>
      <c r="I7" s="152"/>
      <c r="J7" s="151"/>
    </row>
    <row r="8" spans="1:10" ht="15.75" customHeight="1">
      <c r="A8" s="153" t="s">
        <v>6</v>
      </c>
      <c r="B8" s="335" t="s">
        <v>280</v>
      </c>
      <c r="C8" s="335"/>
      <c r="D8" s="335"/>
      <c r="E8" s="335"/>
      <c r="F8" s="154">
        <v>0.012</v>
      </c>
      <c r="H8" s="156"/>
      <c r="I8" s="152"/>
      <c r="J8" s="151"/>
    </row>
    <row r="9" spans="1:10" ht="15.75" customHeight="1">
      <c r="A9" s="153" t="s">
        <v>68</v>
      </c>
      <c r="B9" s="335" t="s">
        <v>281</v>
      </c>
      <c r="C9" s="335"/>
      <c r="D9" s="335"/>
      <c r="E9" s="335"/>
      <c r="F9" s="154">
        <v>0.008</v>
      </c>
      <c r="H9" s="156"/>
      <c r="I9" s="152"/>
      <c r="J9" s="151"/>
    </row>
    <row r="10" spans="1:10" ht="15.75" customHeight="1">
      <c r="A10" s="153" t="s">
        <v>282</v>
      </c>
      <c r="B10" s="335" t="s">
        <v>283</v>
      </c>
      <c r="C10" s="335"/>
      <c r="D10" s="335"/>
      <c r="E10" s="335"/>
      <c r="F10" s="154">
        <v>0.04</v>
      </c>
      <c r="H10" s="156"/>
      <c r="I10" s="152"/>
      <c r="J10" s="151"/>
    </row>
    <row r="11" spans="1:10" ht="15.75" customHeight="1">
      <c r="A11" s="153" t="s">
        <v>284</v>
      </c>
      <c r="B11" s="335" t="s">
        <v>285</v>
      </c>
      <c r="C11" s="335"/>
      <c r="D11" s="335"/>
      <c r="E11" s="335"/>
      <c r="F11" s="154">
        <v>0.071</v>
      </c>
      <c r="H11" s="156"/>
      <c r="I11" s="152"/>
      <c r="J11" s="151"/>
    </row>
    <row r="12" spans="1:10" ht="15.75" customHeight="1">
      <c r="A12" s="153" t="s">
        <v>286</v>
      </c>
      <c r="B12" s="335" t="s">
        <v>287</v>
      </c>
      <c r="C12" s="335"/>
      <c r="D12" s="335"/>
      <c r="E12" s="335"/>
      <c r="F12" s="154">
        <v>0.02</v>
      </c>
      <c r="H12" s="159"/>
      <c r="I12" s="151"/>
      <c r="J12" s="155"/>
    </row>
    <row r="13" spans="1:9" ht="15.75" customHeight="1">
      <c r="A13" s="153" t="s">
        <v>288</v>
      </c>
      <c r="B13" s="335" t="s">
        <v>289</v>
      </c>
      <c r="C13" s="335"/>
      <c r="D13" s="335"/>
      <c r="E13" s="335"/>
      <c r="F13" s="154">
        <v>0.03</v>
      </c>
      <c r="H13" s="182"/>
      <c r="I13" s="156"/>
    </row>
    <row r="14" spans="1:9" ht="15.75" customHeight="1">
      <c r="A14" s="153" t="s">
        <v>290</v>
      </c>
      <c r="B14" s="335" t="s">
        <v>291</v>
      </c>
      <c r="C14" s="335"/>
      <c r="D14" s="335"/>
      <c r="E14" s="335"/>
      <c r="F14" s="154">
        <v>0.002</v>
      </c>
      <c r="I14" s="156"/>
    </row>
    <row r="15" spans="1:9" ht="15.75" customHeight="1">
      <c r="A15" s="153" t="s">
        <v>292</v>
      </c>
      <c r="B15" s="335" t="s">
        <v>293</v>
      </c>
      <c r="C15" s="335"/>
      <c r="D15" s="335"/>
      <c r="E15" s="335"/>
      <c r="F15" s="154">
        <v>0.02</v>
      </c>
      <c r="I15" s="156"/>
    </row>
    <row r="16" spans="1:9" ht="15.75" customHeight="1">
      <c r="A16" s="157"/>
      <c r="B16" s="158"/>
      <c r="C16" s="158"/>
      <c r="D16" s="157"/>
      <c r="E16" s="158"/>
      <c r="F16" s="158"/>
      <c r="I16" s="159"/>
    </row>
    <row r="17" spans="4:5" ht="15.75">
      <c r="D17" s="147"/>
      <c r="E17" s="147" t="s">
        <v>294</v>
      </c>
    </row>
    <row r="18" spans="1:11" ht="15.75">
      <c r="A18" s="347"/>
      <c r="B18" s="348"/>
      <c r="C18" s="348"/>
      <c r="D18" s="348"/>
      <c r="E18" s="348"/>
      <c r="F18" s="348"/>
      <c r="G18" s="348"/>
      <c r="H18" s="348"/>
      <c r="I18" s="348"/>
      <c r="J18" s="348"/>
      <c r="K18" s="349"/>
    </row>
    <row r="19" spans="1:11" s="161" customFormat="1" ht="8.25" customHeight="1">
      <c r="A19" s="350"/>
      <c r="B19" s="351"/>
      <c r="C19" s="351"/>
      <c r="D19" s="351"/>
      <c r="E19" s="351"/>
      <c r="F19" s="351"/>
      <c r="G19" s="351"/>
      <c r="H19" s="351"/>
      <c r="I19" s="351"/>
      <c r="J19" s="351"/>
      <c r="K19" s="352"/>
    </row>
    <row r="20" spans="1:11" s="161" customFormat="1" ht="15.75">
      <c r="A20" s="350"/>
      <c r="B20" s="351"/>
      <c r="C20" s="351"/>
      <c r="D20" s="351"/>
      <c r="E20" s="351"/>
      <c r="F20" s="351"/>
      <c r="G20" s="351"/>
      <c r="H20" s="351"/>
      <c r="I20" s="351"/>
      <c r="J20" s="351"/>
      <c r="K20" s="352"/>
    </row>
    <row r="21" spans="1:11" s="161" customFormat="1" ht="18" customHeight="1">
      <c r="A21" s="353"/>
      <c r="B21" s="354"/>
      <c r="C21" s="354"/>
      <c r="D21" s="354"/>
      <c r="E21" s="354"/>
      <c r="F21" s="354"/>
      <c r="G21" s="354"/>
      <c r="H21" s="354"/>
      <c r="I21" s="354"/>
      <c r="J21" s="354"/>
      <c r="K21" s="355"/>
    </row>
    <row r="22" spans="1:11" s="161" customFormat="1" ht="12" customHeight="1" thickBo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s="161" customFormat="1" ht="15.75" customHeight="1">
      <c r="A23" s="160"/>
      <c r="B23" s="336" t="s">
        <v>70</v>
      </c>
      <c r="C23" s="338" t="s">
        <v>295</v>
      </c>
      <c r="D23" s="339"/>
      <c r="E23" s="339"/>
      <c r="F23" s="340"/>
      <c r="G23" s="344" t="s">
        <v>296</v>
      </c>
      <c r="H23" s="345"/>
      <c r="I23" s="345"/>
      <c r="J23" s="346"/>
      <c r="K23" s="160"/>
    </row>
    <row r="24" spans="1:11" s="161" customFormat="1" ht="15.75" customHeight="1">
      <c r="A24" s="160"/>
      <c r="B24" s="337"/>
      <c r="C24" s="341"/>
      <c r="D24" s="342"/>
      <c r="E24" s="342"/>
      <c r="F24" s="343"/>
      <c r="G24" s="162"/>
      <c r="H24" s="163" t="s">
        <v>297</v>
      </c>
      <c r="I24" s="164" t="s">
        <v>298</v>
      </c>
      <c r="J24" s="165" t="s">
        <v>299</v>
      </c>
      <c r="K24" s="160"/>
    </row>
    <row r="25" spans="1:11" s="161" customFormat="1" ht="15.75" customHeight="1">
      <c r="A25" s="160"/>
      <c r="B25" s="166" t="s">
        <v>300</v>
      </c>
      <c r="C25" s="321" t="s">
        <v>283</v>
      </c>
      <c r="D25" s="321"/>
      <c r="E25" s="321"/>
      <c r="F25" s="322"/>
      <c r="G25" s="162" t="s">
        <v>300</v>
      </c>
      <c r="H25" s="167"/>
      <c r="I25" s="168">
        <v>0.04</v>
      </c>
      <c r="J25" s="169"/>
      <c r="K25" s="160"/>
    </row>
    <row r="26" spans="1:11" s="161" customFormat="1" ht="15.75" customHeight="1">
      <c r="A26" s="160"/>
      <c r="B26" s="170" t="s">
        <v>301</v>
      </c>
      <c r="C26" s="323" t="s">
        <v>281</v>
      </c>
      <c r="D26" s="323"/>
      <c r="E26" s="323"/>
      <c r="F26" s="324"/>
      <c r="G26" s="162" t="s">
        <v>301</v>
      </c>
      <c r="H26" s="167"/>
      <c r="I26" s="168">
        <v>0.008</v>
      </c>
      <c r="J26" s="169"/>
      <c r="K26" s="160"/>
    </row>
    <row r="27" spans="1:11" s="161" customFormat="1" ht="15.75" customHeight="1">
      <c r="A27" s="160"/>
      <c r="B27" s="325" t="s">
        <v>302</v>
      </c>
      <c r="C27" s="321" t="s">
        <v>280</v>
      </c>
      <c r="D27" s="321"/>
      <c r="E27" s="321"/>
      <c r="F27" s="322"/>
      <c r="G27" s="162" t="s">
        <v>302</v>
      </c>
      <c r="H27" s="167"/>
      <c r="I27" s="168">
        <v>0.012</v>
      </c>
      <c r="J27" s="169"/>
      <c r="K27" s="160"/>
    </row>
    <row r="28" spans="1:11" s="161" customFormat="1" ht="15.75" customHeight="1">
      <c r="A28" s="160"/>
      <c r="B28" s="325"/>
      <c r="C28" s="321" t="s">
        <v>303</v>
      </c>
      <c r="D28" s="321"/>
      <c r="E28" s="321"/>
      <c r="F28" s="322"/>
      <c r="G28" s="162" t="s">
        <v>304</v>
      </c>
      <c r="H28" s="167"/>
      <c r="I28" s="168">
        <v>0.004</v>
      </c>
      <c r="J28" s="169"/>
      <c r="K28" s="160"/>
    </row>
    <row r="29" spans="1:11" s="161" customFormat="1" ht="15.75" customHeight="1">
      <c r="A29" s="160"/>
      <c r="B29" s="170" t="s">
        <v>305</v>
      </c>
      <c r="C29" s="323" t="s">
        <v>285</v>
      </c>
      <c r="D29" s="323"/>
      <c r="E29" s="323"/>
      <c r="F29" s="324"/>
      <c r="G29" s="162" t="s">
        <v>305</v>
      </c>
      <c r="H29" s="167"/>
      <c r="I29" s="168">
        <v>0.071</v>
      </c>
      <c r="J29" s="169"/>
      <c r="K29" s="160"/>
    </row>
    <row r="30" spans="1:11" s="161" customFormat="1" ht="15.75" customHeight="1">
      <c r="A30" s="160"/>
      <c r="B30" s="325" t="s">
        <v>306</v>
      </c>
      <c r="C30" s="312" t="s">
        <v>307</v>
      </c>
      <c r="D30" s="313"/>
      <c r="E30" s="314"/>
      <c r="F30" s="171">
        <v>0.02</v>
      </c>
      <c r="G30" s="326" t="s">
        <v>308</v>
      </c>
      <c r="H30" s="327"/>
      <c r="I30" s="327"/>
      <c r="J30" s="328"/>
      <c r="K30" s="160"/>
    </row>
    <row r="31" spans="1:11" s="161" customFormat="1" ht="15.75" customHeight="1">
      <c r="A31" s="183"/>
      <c r="B31" s="325"/>
      <c r="C31" s="315" t="s">
        <v>309</v>
      </c>
      <c r="D31" s="316"/>
      <c r="E31" s="317"/>
      <c r="F31" s="172">
        <v>0.03</v>
      </c>
      <c r="G31" s="308" t="s">
        <v>310</v>
      </c>
      <c r="H31" s="318"/>
      <c r="I31" s="319">
        <f>(((1+I25+I28+I27)*(1+I26)*(1+I29))/(1-(F30+F31+F32)))-1</f>
        <v>0.20255675949367102</v>
      </c>
      <c r="J31" s="320"/>
      <c r="K31" s="160"/>
    </row>
    <row r="32" spans="1:11" s="161" customFormat="1" ht="15.75" customHeight="1">
      <c r="A32" s="160"/>
      <c r="B32" s="325"/>
      <c r="C32" s="315" t="s">
        <v>291</v>
      </c>
      <c r="D32" s="316"/>
      <c r="E32" s="317"/>
      <c r="F32" s="172">
        <v>0.002</v>
      </c>
      <c r="G32" s="308"/>
      <c r="H32" s="318"/>
      <c r="I32" s="319"/>
      <c r="J32" s="320"/>
      <c r="K32" s="160"/>
    </row>
    <row r="33" spans="1:11" s="161" customFormat="1" ht="15.75" customHeight="1">
      <c r="A33" s="160"/>
      <c r="B33" s="325"/>
      <c r="C33" s="329" t="s">
        <v>293</v>
      </c>
      <c r="D33" s="330"/>
      <c r="E33" s="331"/>
      <c r="F33" s="173">
        <v>0.02</v>
      </c>
      <c r="G33" s="332" t="s">
        <v>311</v>
      </c>
      <c r="H33" s="333"/>
      <c r="I33" s="333"/>
      <c r="J33" s="334"/>
      <c r="K33" s="160"/>
    </row>
    <row r="34" spans="1:11" s="161" customFormat="1" ht="15.75" customHeight="1">
      <c r="A34" s="160"/>
      <c r="B34" s="302"/>
      <c r="C34" s="303"/>
      <c r="D34" s="303"/>
      <c r="E34" s="303"/>
      <c r="F34" s="304"/>
      <c r="G34" s="308" t="s">
        <v>310</v>
      </c>
      <c r="H34" s="309"/>
      <c r="I34" s="310">
        <f>(((1+I25+I28+I27)*(1+I26)*(1+I29))/(1-(F30+F31+F32+F33)))-1</f>
        <v>0.22847393103448277</v>
      </c>
      <c r="J34" s="311"/>
      <c r="K34" s="160"/>
    </row>
    <row r="35" spans="1:11" s="161" customFormat="1" ht="15.75" customHeight="1" thickBot="1">
      <c r="A35" s="160"/>
      <c r="B35" s="305"/>
      <c r="C35" s="306"/>
      <c r="D35" s="306"/>
      <c r="E35" s="306"/>
      <c r="F35" s="307"/>
      <c r="G35" s="308"/>
      <c r="H35" s="309"/>
      <c r="I35" s="310"/>
      <c r="J35" s="311"/>
      <c r="K35" s="160"/>
    </row>
    <row r="36" spans="1:11" s="161" customFormat="1" ht="10.5" customHeight="1">
      <c r="A36" s="160"/>
      <c r="B36" s="183"/>
      <c r="C36" s="183"/>
      <c r="D36" s="183"/>
      <c r="E36" s="183"/>
      <c r="F36" s="183"/>
      <c r="G36" s="183"/>
      <c r="H36" s="183"/>
      <c r="I36" s="183"/>
      <c r="J36" s="183"/>
      <c r="K36" s="160"/>
    </row>
    <row r="37" spans="1:11" s="161" customFormat="1" ht="15.75">
      <c r="A37" s="174"/>
      <c r="B37" s="175"/>
      <c r="C37" s="176"/>
      <c r="D37" s="175"/>
      <c r="E37" s="175"/>
      <c r="F37" s="177"/>
      <c r="K37" s="174"/>
    </row>
    <row r="38" spans="1:11" s="161" customFormat="1" ht="15.75">
      <c r="A38" s="174"/>
      <c r="B38" s="175"/>
      <c r="C38" s="175"/>
      <c r="D38" s="175"/>
      <c r="E38" s="175"/>
      <c r="F38" s="177"/>
      <c r="K38" s="174"/>
    </row>
    <row r="39" spans="1:11" s="161" customFormat="1" ht="15.75">
      <c r="A39" s="174"/>
      <c r="B39" s="175"/>
      <c r="C39" s="175"/>
      <c r="D39" s="175"/>
      <c r="E39" s="175"/>
      <c r="F39" s="177"/>
      <c r="K39" s="174"/>
    </row>
    <row r="40" spans="1:11" s="161" customFormat="1" ht="15.75">
      <c r="A40" s="174"/>
      <c r="B40" s="175"/>
      <c r="C40" s="175"/>
      <c r="D40" s="175"/>
      <c r="E40" s="175"/>
      <c r="F40" s="177"/>
      <c r="K40" s="174"/>
    </row>
    <row r="41" spans="1:11" s="161" customFormat="1" ht="15.75">
      <c r="A41" s="174"/>
      <c r="B41" s="175"/>
      <c r="C41" s="175"/>
      <c r="D41" s="175"/>
      <c r="E41" s="175"/>
      <c r="F41" s="177"/>
      <c r="K41" s="174"/>
    </row>
    <row r="42" spans="1:11" s="161" customFormat="1" ht="15.75">
      <c r="A42" s="174"/>
      <c r="B42" s="175"/>
      <c r="C42" s="178"/>
      <c r="D42" s="175"/>
      <c r="E42" s="175"/>
      <c r="F42" s="177"/>
      <c r="K42" s="174"/>
    </row>
    <row r="43" spans="1:11" s="161" customFormat="1" ht="15.75">
      <c r="A43" s="174"/>
      <c r="B43" s="175"/>
      <c r="C43" s="175"/>
      <c r="D43" s="175"/>
      <c r="E43" s="175"/>
      <c r="F43" s="177"/>
      <c r="K43" s="174"/>
    </row>
    <row r="44" spans="1:11" s="161" customFormat="1" ht="15.75">
      <c r="A44" s="174"/>
      <c r="B44" s="175"/>
      <c r="C44" s="175"/>
      <c r="D44" s="175"/>
      <c r="E44" s="175"/>
      <c r="F44" s="177"/>
      <c r="K44" s="174"/>
    </row>
    <row r="45" spans="1:11" s="161" customFormat="1" ht="15.75">
      <c r="A45" s="174"/>
      <c r="F45" s="174"/>
      <c r="K45" s="174"/>
    </row>
    <row r="46" spans="1:11" s="161" customFormat="1" ht="15.75">
      <c r="A46" s="174"/>
      <c r="B46" s="179"/>
      <c r="C46" s="179"/>
      <c r="D46" s="179"/>
      <c r="E46" s="179"/>
      <c r="F46" s="179"/>
      <c r="K46" s="174"/>
    </row>
    <row r="47" spans="1:11" s="161" customFormat="1" ht="15.75">
      <c r="A47" s="174"/>
      <c r="B47" s="179"/>
      <c r="C47" s="179"/>
      <c r="D47" s="179"/>
      <c r="E47" s="179"/>
      <c r="F47" s="179"/>
      <c r="K47" s="174"/>
    </row>
    <row r="48" spans="1:6" s="161" customFormat="1" ht="15.75">
      <c r="A48" s="174"/>
      <c r="B48" s="179"/>
      <c r="C48" s="179"/>
      <c r="D48" s="179"/>
      <c r="E48" s="179"/>
      <c r="F48" s="179"/>
    </row>
    <row r="49" spans="1:6" s="161" customFormat="1" ht="15.75">
      <c r="A49" s="174"/>
      <c r="B49" s="179"/>
      <c r="C49" s="179"/>
      <c r="D49" s="179"/>
      <c r="E49" s="179"/>
      <c r="F49" s="179"/>
    </row>
    <row r="50" spans="1:17" s="161" customFormat="1" ht="15.75">
      <c r="A50" s="174"/>
      <c r="B50" s="179"/>
      <c r="C50" s="179"/>
      <c r="D50" s="179"/>
      <c r="E50" s="179"/>
      <c r="F50" s="179"/>
      <c r="M50" s="181"/>
      <c r="N50" s="181"/>
      <c r="O50" s="181"/>
      <c r="Q50" s="174"/>
    </row>
    <row r="51" spans="1:6" s="161" customFormat="1" ht="15.75">
      <c r="A51" s="174"/>
      <c r="F51" s="174"/>
    </row>
    <row r="52" spans="1:6" s="161" customFormat="1" ht="15.75">
      <c r="A52" s="174"/>
      <c r="F52" s="174"/>
    </row>
    <row r="53" spans="1:6" s="161" customFormat="1" ht="15.75">
      <c r="A53" s="174"/>
      <c r="F53" s="174"/>
    </row>
    <row r="54" spans="1:6" s="161" customFormat="1" ht="15.75">
      <c r="A54" s="174"/>
      <c r="F54" s="174"/>
    </row>
    <row r="55" spans="1:6" s="161" customFormat="1" ht="15.75">
      <c r="A55" s="174"/>
      <c r="C55" s="180"/>
      <c r="F55" s="174"/>
    </row>
    <row r="56" s="161" customFormat="1" ht="15.75">
      <c r="F56" s="174"/>
    </row>
    <row r="57" s="161" customFormat="1" ht="15.75">
      <c r="F57" s="174"/>
    </row>
    <row r="58" spans="2:11" ht="15.75">
      <c r="B58" s="161"/>
      <c r="C58" s="161"/>
      <c r="D58" s="161"/>
      <c r="E58" s="161"/>
      <c r="F58" s="174"/>
      <c r="G58" s="161"/>
      <c r="H58" s="161"/>
      <c r="I58" s="161"/>
      <c r="J58" s="161"/>
      <c r="K58" s="161"/>
    </row>
    <row r="59" spans="2:11" ht="15.75">
      <c r="B59" s="161"/>
      <c r="C59" s="161"/>
      <c r="D59" s="161"/>
      <c r="E59" s="161"/>
      <c r="F59" s="174"/>
      <c r="G59" s="161"/>
      <c r="H59" s="161"/>
      <c r="I59" s="161"/>
      <c r="J59" s="161"/>
      <c r="K59" s="161"/>
    </row>
    <row r="60" spans="2:11" ht="15.75">
      <c r="B60" s="161"/>
      <c r="C60" s="161"/>
      <c r="D60" s="161"/>
      <c r="E60" s="161"/>
      <c r="F60" s="174"/>
      <c r="G60" s="161"/>
      <c r="H60" s="161"/>
      <c r="I60" s="161"/>
      <c r="J60" s="161"/>
      <c r="K60" s="161"/>
    </row>
    <row r="61" spans="2:11" ht="15.75">
      <c r="B61" s="161"/>
      <c r="C61" s="161"/>
      <c r="D61" s="161"/>
      <c r="E61" s="161"/>
      <c r="F61" s="174"/>
      <c r="G61" s="161"/>
      <c r="H61" s="161"/>
      <c r="I61" s="161"/>
      <c r="J61" s="161"/>
      <c r="K61" s="161"/>
    </row>
    <row r="62" spans="2:11" ht="15.75">
      <c r="B62" s="161"/>
      <c r="C62" s="161"/>
      <c r="D62" s="161"/>
      <c r="E62" s="161"/>
      <c r="F62" s="174"/>
      <c r="G62" s="161"/>
      <c r="H62" s="161"/>
      <c r="I62" s="161"/>
      <c r="J62" s="161"/>
      <c r="K62" s="161"/>
    </row>
  </sheetData>
  <sheetProtection/>
  <protectedRanges>
    <protectedRange sqref="F31:F33 D30:D35" name="Intervalo1"/>
  </protectedRanges>
  <mergeCells count="37">
    <mergeCell ref="A18:K21"/>
    <mergeCell ref="A5:F5"/>
    <mergeCell ref="B6:F6"/>
    <mergeCell ref="B7:E7"/>
    <mergeCell ref="B8:E8"/>
    <mergeCell ref="B9:E9"/>
    <mergeCell ref="B10:E10"/>
    <mergeCell ref="C33:E33"/>
    <mergeCell ref="G33:J33"/>
    <mergeCell ref="B11:E11"/>
    <mergeCell ref="B12:E12"/>
    <mergeCell ref="B13:E13"/>
    <mergeCell ref="B14:E14"/>
    <mergeCell ref="B15:E15"/>
    <mergeCell ref="B23:B24"/>
    <mergeCell ref="C23:F24"/>
    <mergeCell ref="G23:J23"/>
    <mergeCell ref="J31:J32"/>
    <mergeCell ref="C32:E32"/>
    <mergeCell ref="C25:F25"/>
    <mergeCell ref="C26:F26"/>
    <mergeCell ref="B27:B28"/>
    <mergeCell ref="C27:F27"/>
    <mergeCell ref="C28:F28"/>
    <mergeCell ref="G30:J30"/>
    <mergeCell ref="C29:F29"/>
    <mergeCell ref="B30:B33"/>
    <mergeCell ref="B34:F35"/>
    <mergeCell ref="G34:G35"/>
    <mergeCell ref="H34:H35"/>
    <mergeCell ref="I34:I35"/>
    <mergeCell ref="J34:J35"/>
    <mergeCell ref="C30:E30"/>
    <mergeCell ref="C31:E31"/>
    <mergeCell ref="G31:G32"/>
    <mergeCell ref="H31:H32"/>
    <mergeCell ref="I31:I32"/>
  </mergeCells>
  <printOptions/>
  <pageMargins left="0.511811024" right="0.511811024" top="0.787401575" bottom="0.787401575" header="0.31496062" footer="0.3149606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antonio.felicio</dc:creator>
  <cp:keywords/>
  <dc:description/>
  <cp:lastModifiedBy>rafael costa</cp:lastModifiedBy>
  <cp:lastPrinted>2018-03-14T18:02:44Z</cp:lastPrinted>
  <dcterms:created xsi:type="dcterms:W3CDTF">2009-03-19T14:28:41Z</dcterms:created>
  <dcterms:modified xsi:type="dcterms:W3CDTF">2018-03-14T18:02:54Z</dcterms:modified>
  <cp:category/>
  <cp:version/>
  <cp:contentType/>
  <cp:contentStatus/>
</cp:coreProperties>
</file>